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CNS\DIR_PRESTATAIRES\PREST\Dependance\VM\VM2025-26\1. Formulaires et Fiches techniques\2. Propositions\Formulaires\"/>
    </mc:Choice>
  </mc:AlternateContent>
  <bookViews>
    <workbookView xWindow="0" yWindow="0" windowWidth="6375" windowHeight="1230" tabRatio="792" activeTab="6"/>
  </bookViews>
  <sheets>
    <sheet name="F1" sheetId="3" r:id="rId1"/>
    <sheet name="F2 SAS" sheetId="88" r:id="rId2"/>
    <sheet name="F2 FHL" sheetId="89" r:id="rId3"/>
    <sheet name="F2 ETAT-COMMUNAL" sheetId="90" r:id="rId4"/>
    <sheet name="F2 TOTAL" sheetId="91" r:id="rId5"/>
    <sheet name="F2.1 RECLA. INTERNE" sheetId="76" r:id="rId6"/>
    <sheet name="F2.2 RECLA. EXTERNE" sheetId="77" r:id="rId7"/>
    <sheet name="F2.3 PRERETRAITE" sheetId="78" r:id="rId8"/>
    <sheet name="F2.4 ABSENCES" sheetId="92" r:id="rId9"/>
    <sheet name="F3 CHARGES" sheetId="93" r:id="rId10"/>
    <sheet name="F3 PRODUITS" sheetId="94" r:id="rId11"/>
    <sheet name="F4" sheetId="79" r:id="rId12"/>
    <sheet name="F5" sheetId="43" r:id="rId13"/>
    <sheet name="F6" sheetId="74" r:id="rId14"/>
    <sheet name="F7" sheetId="75" r:id="rId15"/>
    <sheet name="F8 Total (médicaments exclus)" sheetId="83" r:id="rId16"/>
    <sheet name="F8 A&amp;S hors prise en charge CNS" sheetId="84" r:id="rId17"/>
    <sheet name="F8 Gestion des médicaments " sheetId="85" r:id="rId18"/>
  </sheets>
  <externalReferences>
    <externalReference r:id="rId19"/>
    <externalReference r:id="rId20"/>
    <externalReference r:id="rId21"/>
    <externalReference r:id="rId22"/>
  </externalReferences>
  <definedNames>
    <definedName name="\X" localSheetId="3">#REF!</definedName>
    <definedName name="\X" localSheetId="2">#REF!</definedName>
    <definedName name="\X" localSheetId="4">#REF!</definedName>
    <definedName name="\X" localSheetId="5">#REF!</definedName>
    <definedName name="\X" localSheetId="6">#REF!</definedName>
    <definedName name="\X" localSheetId="7">#REF!</definedName>
    <definedName name="\X" localSheetId="8">#REF!</definedName>
    <definedName name="\X" localSheetId="9">#REF!</definedName>
    <definedName name="\X" localSheetId="11">#REF!</definedName>
    <definedName name="\X" localSheetId="13">#REF!</definedName>
    <definedName name="\X" localSheetId="14">#REF!</definedName>
    <definedName name="\X">#REF!</definedName>
    <definedName name="_xlnm._FilterDatabase" localSheetId="9" hidden="1">'F3 CHARGES'!$A$10:$Y$1104</definedName>
    <definedName name="_xlnm._FilterDatabase" localSheetId="10" hidden="1">'F3 PRODUITS'!$A$10:$U$839</definedName>
    <definedName name="A3xl7" localSheetId="3">#REF!</definedName>
    <definedName name="A3xl7" localSheetId="2">#REF!</definedName>
    <definedName name="A3xl7" localSheetId="4">#REF!</definedName>
    <definedName name="A3xl7" localSheetId="5">#REF!</definedName>
    <definedName name="A3xl7" localSheetId="6">#REF!</definedName>
    <definedName name="A3xl7" localSheetId="7">#REF!</definedName>
    <definedName name="A3xl7" localSheetId="8">#REF!</definedName>
    <definedName name="A3xl7" localSheetId="9">#REF!</definedName>
    <definedName name="A3xl7" localSheetId="11">#REF!</definedName>
    <definedName name="A3xl7" localSheetId="14">#REF!</definedName>
    <definedName name="A3xl7">#REF!</definedName>
    <definedName name="Base_de_donnée" localSheetId="3">#REF!</definedName>
    <definedName name="Base_de_donnée" localSheetId="2">#REF!</definedName>
    <definedName name="Base_de_donnée" localSheetId="4">#REF!</definedName>
    <definedName name="Base_de_donnée" localSheetId="5">#REF!</definedName>
    <definedName name="Base_de_donnée" localSheetId="6">#REF!</definedName>
    <definedName name="Base_de_donnée" localSheetId="7">#REF!</definedName>
    <definedName name="Base_de_donnée" localSheetId="8">#REF!</definedName>
    <definedName name="Base_de_donnée" localSheetId="9">#REF!</definedName>
    <definedName name="Base_de_donnée" localSheetId="11">#REF!</definedName>
    <definedName name="Base_de_donnée" localSheetId="14">#REF!</definedName>
    <definedName name="Base_de_donnée">#REF!</definedName>
    <definedName name="_xlnm.Criteria" localSheetId="3">#REF!</definedName>
    <definedName name="_xlnm.Criteria" localSheetId="2">#REF!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8">#REF!</definedName>
    <definedName name="_xlnm.Criteria" localSheetId="9">#REF!</definedName>
    <definedName name="_xlnm.Criteria" localSheetId="11">#REF!</definedName>
    <definedName name="_xlnm.Criteria" localSheetId="14">#REF!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4">IF(AND([1]DEPO99_3!$B1&lt;=[1]DEPO99_3!#REF!,[1]DEPO99_3!$C1&gt;[1]DEPO99_3!#REF!),[1]DEPO99_3!$G1*[1]DEPO99_3!#REF!/360,0)</definedName>
    <definedName name="d" localSheetId="5">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 localSheetId="8">IF(AND([1]DEPO99_3!$B1&lt;=[1]DEPO99_3!#REF!,[1]DEPO99_3!$C1&gt;[1]DEPO99_3!#REF!),[1]DEPO99_3!$G1*[1]DEPO99_3!#REF!/360,0)</definedName>
    <definedName name="d" localSheetId="9">IF(AND([1]DEPO99_3!$B1&lt;=[1]DEPO99_3!#REF!,[1]DEPO99_3!$C1&gt;[1]DEPO99_3!#REF!),[1]DEPO99_3!$G1*[1]DEPO99_3!#REF!/360,0)</definedName>
    <definedName name="d" localSheetId="11">IF(AND([1]DEPO99_3!$B1&lt;=[1]DEPO99_3!#REF!,[1]DEPO99_3!$C1&gt;[1]DEPO99_3!#REF!),[1]DEPO99_3!$G1*[1]DEPO99_3!#REF!/360,0)</definedName>
    <definedName name="d" localSheetId="13">IF(AND([1]DEPO99_3!$B1&lt;=[1]DEPO99_3!#REF!,[1]DEPO99_3!$C1&gt;[1]DEPO99_3!#REF!),[1]DEPO99_3!$G1*[1]DEPO99_3!#REF!/360,0)</definedName>
    <definedName name="d" localSheetId="14">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1">#REF!</definedName>
    <definedName name="data" localSheetId="13">#REF!</definedName>
    <definedName name="data" localSheetId="14">#REF!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4">#REF!</definedName>
    <definedName name="data_tit" localSheetId="5">#REF!</definedName>
    <definedName name="data_tit" localSheetId="6">#REF!</definedName>
    <definedName name="data_tit" localSheetId="7">#REF!</definedName>
    <definedName name="data_tit" localSheetId="8">#REF!</definedName>
    <definedName name="data_tit" localSheetId="9">#REF!</definedName>
    <definedName name="data_tit" localSheetId="11">#REF!</definedName>
    <definedName name="data_tit" localSheetId="13">#REF!</definedName>
    <definedName name="data_tit" localSheetId="14">#REF!</definedName>
    <definedName name="data_tit">#REF!</definedName>
    <definedName name="_xlnm.Database" localSheetId="3">#REF!</definedName>
    <definedName name="_xlnm.Database" localSheetId="2">#REF!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1">#REF!</definedName>
    <definedName name="_xlnm.Database" localSheetId="14">#REF!</definedName>
    <definedName name="_xlnm.Database">#REF!</definedName>
    <definedName name="_xlnm.Extract" localSheetId="3">#REF!</definedName>
    <definedName name="_xlnm.Extract" localSheetId="2">#REF!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1">#REF!</definedName>
    <definedName name="_xlnm.Extract" localSheetId="14">#REF!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4">IF(AND([1]DEPO99_3!$B1&lt;=[1]DEPO99_3!#REF!,[1]DEPO99_3!$C1&gt;[1]DEPO99_3!#REF!),[1]DEPO99_3!$G1*[1]DEPO99_3!#REF!/360,0)</definedName>
    <definedName name="f" localSheetId="5">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 localSheetId="8">IF(AND([1]DEPO99_3!$B1&lt;=[1]DEPO99_3!#REF!,[1]DEPO99_3!$C1&gt;[1]DEPO99_3!#REF!),[1]DEPO99_3!$G1*[1]DEPO99_3!#REF!/360,0)</definedName>
    <definedName name="f" localSheetId="9">IF(AND([1]DEPO99_3!$B1&lt;=[1]DEPO99_3!#REF!,[1]DEPO99_3!$C1&gt;[1]DEPO99_3!#REF!),[1]DEPO99_3!$G1*[1]DEPO99_3!#REF!/360,0)</definedName>
    <definedName name="f" localSheetId="11">IF(AND([1]DEPO99_3!$B1&lt;=[1]DEPO99_3!#REF!,[1]DEPO99_3!$C1&gt;[1]DEPO99_3!#REF!),[1]DEPO99_3!$G1*[1]DEPO99_3!#REF!/360,0)</definedName>
    <definedName name="f" localSheetId="13">IF(AND([1]DEPO99_3!$B1&lt;=[1]DEPO99_3!#REF!,[1]DEPO99_3!$C1&gt;[1]DEPO99_3!#REF!),[1]DEPO99_3!$G1*[1]DEPO99_3!#REF!/360,0)</definedName>
    <definedName name="f" localSheetId="14">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4">#REF!</definedName>
    <definedName name="festival2" localSheetId="5">#REF!</definedName>
    <definedName name="festival2" localSheetId="6">#REF!</definedName>
    <definedName name="festival2" localSheetId="7">#REF!</definedName>
    <definedName name="festival2" localSheetId="8">#REF!</definedName>
    <definedName name="festival2" localSheetId="9">#REF!</definedName>
    <definedName name="festival2" localSheetId="11">#REF!</definedName>
    <definedName name="festival2" localSheetId="13">#REF!</definedName>
    <definedName name="festival2" localSheetId="14">#REF!</definedName>
    <definedName name="festival2">#REF!</definedName>
    <definedName name="i" localSheetId="3">#REF!</definedName>
    <definedName name="i" localSheetId="2">#REF!</definedName>
    <definedName name="i" localSheetId="4">#REF!</definedName>
    <definedName name="i" localSheetId="5">#REF!</definedName>
    <definedName name="i" localSheetId="6">#REF!</definedName>
    <definedName name="i" localSheetId="7">#REF!</definedName>
    <definedName name="i" localSheetId="8">#REF!</definedName>
    <definedName name="i" localSheetId="9">#REF!</definedName>
    <definedName name="i" localSheetId="11">#REF!</definedName>
    <definedName name="i" localSheetId="14">#REF!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4">IF(AND([1]DEPO99_3!$B1&lt;=[1]DEPO99_3!#REF!,[1]DEPO99_3!$C1&gt;[1]DEPO99_3!#REF!),[1]DEPO99_3!$G1*[1]DEPO99_3!#REF!/360,0)</definedName>
    <definedName name="interetjour" localSheetId="5">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 localSheetId="8">IF(AND([1]DEPO99_3!$B1&lt;=[1]DEPO99_3!#REF!,[1]DEPO99_3!$C1&gt;[1]DEPO99_3!#REF!),[1]DEPO99_3!$G1*[1]DEPO99_3!#REF!/360,0)</definedName>
    <definedName name="interetjour" localSheetId="9">IF(AND([1]DEPO99_3!$B1&lt;=[1]DEPO99_3!#REF!,[1]DEPO99_3!$C1&gt;[1]DEPO99_3!#REF!),[1]DEPO99_3!$G1*[1]DEPO99_3!#REF!/360,0)</definedName>
    <definedName name="interetjour" localSheetId="11">IF(AND([1]DEPO99_3!$B1&lt;=[1]DEPO99_3!#REF!,[1]DEPO99_3!$C1&gt;[1]DEPO99_3!#REF!),[1]DEPO99_3!$G1*[1]DEPO99_3!#REF!/360,0)</definedName>
    <definedName name="interetjour" localSheetId="13">IF(AND([1]DEPO99_3!$B1&lt;=[1]DEPO99_3!#REF!,[1]DEPO99_3!$C1&gt;[1]DEPO99_3!#REF!),[1]DEPO99_3!$G1*[1]DEPO99_3!#REF!/360,0)</definedName>
    <definedName name="interetjour" localSheetId="14">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 localSheetId="8">IF(AND([1]DEPO99_3!$B1&lt;=[1]DEPO99_3!#REF!,[1]DEPO99_3!$C1&gt;[1]DEPO99_3!#REF!),[1]DEPO99_3!$G1*[1]DEPO99_3!#REF!/360,0)</definedName>
    <definedName name="interetjour_trim1" localSheetId="9">IF(AND([1]DEPO99_3!$B1&lt;=[1]DEPO99_3!#REF!,[1]DEPO99_3!$C1&gt;[1]DEPO99_3!#REF!),[1]DEPO99_3!$G1*[1]DEPO99_3!#REF!/360,0)</definedName>
    <definedName name="interetjour_trim1" localSheetId="11">IF(AND([1]DEPO99_3!$B1&lt;=[1]DEPO99_3!#REF!,[1]DEPO99_3!$C1&gt;[1]DEPO99_3!#REF!),[1]DEPO99_3!$G1*[1]DEPO99_3!#REF!/360,0)</definedName>
    <definedName name="interetjour_trim1" localSheetId="13">IF(AND([1]DEPO99_3!$B1&lt;=[1]DEPO99_3!#REF!,[1]DEPO99_3!$C1&gt;[1]DEPO99_3!#REF!),[1]DEPO99_3!$G1*[1]DEPO99_3!#REF!/360,0)</definedName>
    <definedName name="interetjour_trim1" localSheetId="14">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 localSheetId="8">IF(AND([1]DEPO99_3!$B1&lt;=[1]DEPO99_3!#REF!,[1]DEPO99_3!$C1&gt;[1]DEPO99_3!#REF!),[1]DEPO99_3!$G1*[1]DEPO99_3!#REF!/360,0)</definedName>
    <definedName name="interetjour_trim2" localSheetId="9">IF(AND([1]DEPO99_3!$B1&lt;=[1]DEPO99_3!#REF!,[1]DEPO99_3!$C1&gt;[1]DEPO99_3!#REF!),[1]DEPO99_3!$G1*[1]DEPO99_3!#REF!/360,0)</definedName>
    <definedName name="interetjour_trim2" localSheetId="11">IF(AND([1]DEPO99_3!$B1&lt;=[1]DEPO99_3!#REF!,[1]DEPO99_3!$C1&gt;[1]DEPO99_3!#REF!),[1]DEPO99_3!$G1*[1]DEPO99_3!#REF!/360,0)</definedName>
    <definedName name="interetjour_trim2" localSheetId="13">IF(AND([1]DEPO99_3!$B1&lt;=[1]DEPO99_3!#REF!,[1]DEPO99_3!$C1&gt;[1]DEPO99_3!#REF!),[1]DEPO99_3!$G1*[1]DEPO99_3!#REF!/360,0)</definedName>
    <definedName name="interetjour_trim2" localSheetId="14">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 localSheetId="8">IF(AND([1]DEPO99_3!$B1&lt;=[1]DEPO99_3!#REF!,[1]DEPO99_3!$C1&gt;[1]DEPO99_3!#REF!),[1]DEPO99_3!$G1*[1]DEPO99_3!#REF!/360,0)</definedName>
    <definedName name="interetjour_trim4" localSheetId="9">IF(AND([1]DEPO99_3!$B1&lt;=[1]DEPO99_3!#REF!,[1]DEPO99_3!$C1&gt;[1]DEPO99_3!#REF!),[1]DEPO99_3!$G1*[1]DEPO99_3!#REF!/360,0)</definedName>
    <definedName name="interetjour_trim4" localSheetId="11">IF(AND([1]DEPO99_3!$B1&lt;=[1]DEPO99_3!#REF!,[1]DEPO99_3!$C1&gt;[1]DEPO99_3!#REF!),[1]DEPO99_3!$G1*[1]DEPO99_3!#REF!/360,0)</definedName>
    <definedName name="interetjour_trim4" localSheetId="13">IF(AND([1]DEPO99_3!$B1&lt;=[1]DEPO99_3!#REF!,[1]DEPO99_3!$C1&gt;[1]DEPO99_3!#REF!),[1]DEPO99_3!$G1*[1]DEPO99_3!#REF!/360,0)</definedName>
    <definedName name="interetjour_trim4" localSheetId="14">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4">IF(AND([1]DEPO99_3!$B1&lt;=[1]DEPO99_3!#REF!,[1]DEPO99_3!$C1&gt;[1]DEPO99_3!#REF!),[1]DEPO99_3!$G1*[1]DEPO99_3!#REF!/360,0)</definedName>
    <definedName name="k" localSheetId="5">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 localSheetId="8">IF(AND([1]DEPO99_3!$B1&lt;=[1]DEPO99_3!#REF!,[1]DEPO99_3!$C1&gt;[1]DEPO99_3!#REF!),[1]DEPO99_3!$G1*[1]DEPO99_3!#REF!/360,0)</definedName>
    <definedName name="k" localSheetId="9">IF(AND([1]DEPO99_3!$B1&lt;=[1]DEPO99_3!#REF!,[1]DEPO99_3!$C1&gt;[1]DEPO99_3!#REF!),[1]DEPO99_3!$G1*[1]DEPO99_3!#REF!/360,0)</definedName>
    <definedName name="k" localSheetId="11">IF(AND([1]DEPO99_3!$B1&lt;=[1]DEPO99_3!#REF!,[1]DEPO99_3!$C1&gt;[1]DEPO99_3!#REF!),[1]DEPO99_3!$G1*[1]DEPO99_3!#REF!/360,0)</definedName>
    <definedName name="k" localSheetId="13">IF(AND([1]DEPO99_3!$B1&lt;=[1]DEPO99_3!#REF!,[1]DEPO99_3!$C1&gt;[1]DEPO99_3!#REF!),[1]DEPO99_3!$G1*[1]DEPO99_3!#REF!/360,0)</definedName>
    <definedName name="k" localSheetId="14">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4">IF(AND([1]DEPO99_3!$B1&lt;=[1]DEPO99_3!#REF!,[1]DEPO99_3!$C1&gt;[1]DEPO99_3!#REF!),[1]DEPO99_3!$G1*[1]DEPO99_3!#REF!/360,0)</definedName>
    <definedName name="oii" localSheetId="5">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 localSheetId="8">IF(AND([1]DEPO99_3!$B1&lt;=[1]DEPO99_3!#REF!,[1]DEPO99_3!$C1&gt;[1]DEPO99_3!#REF!),[1]DEPO99_3!$G1*[1]DEPO99_3!#REF!/360,0)</definedName>
    <definedName name="oii" localSheetId="9">IF(AND([1]DEPO99_3!$B1&lt;=[1]DEPO99_3!#REF!,[1]DEPO99_3!$C1&gt;[1]DEPO99_3!#REF!),[1]DEPO99_3!$G1*[1]DEPO99_3!#REF!/360,0)</definedName>
    <definedName name="oii" localSheetId="11">IF(AND([1]DEPO99_3!$B1&lt;=[1]DEPO99_3!#REF!,[1]DEPO99_3!$C1&gt;[1]DEPO99_3!#REF!),[1]DEPO99_3!$G1*[1]DEPO99_3!#REF!/360,0)</definedName>
    <definedName name="oii" localSheetId="13">IF(AND([1]DEPO99_3!$B1&lt;=[1]DEPO99_3!#REF!,[1]DEPO99_3!$C1&gt;[1]DEPO99_3!#REF!),[1]DEPO99_3!$G1*[1]DEPO99_3!#REF!/360,0)</definedName>
    <definedName name="oii" localSheetId="14">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4">#REF!</definedName>
    <definedName name="ouinon" localSheetId="5">#REF!</definedName>
    <definedName name="ouinon" localSheetId="6">#REF!</definedName>
    <definedName name="ouinon" localSheetId="7">#REF!</definedName>
    <definedName name="ouinon" localSheetId="8">#REF!</definedName>
    <definedName name="ouinon" localSheetId="9">#REF!</definedName>
    <definedName name="ouinon" localSheetId="11">'[4]F7.2.'!$A$58:$A$59</definedName>
    <definedName name="ouinon" localSheetId="13">#REF!</definedName>
    <definedName name="ouinon" localSheetId="14">#REF!</definedName>
    <definedName name="ouinon">#REF!</definedName>
    <definedName name="p" localSheetId="3">#REF!</definedName>
    <definedName name="p" localSheetId="2">#REF!</definedName>
    <definedName name="p" localSheetId="4">#REF!</definedName>
    <definedName name="p" localSheetId="5">#REF!</definedName>
    <definedName name="p" localSheetId="6">#REF!</definedName>
    <definedName name="p" localSheetId="7">#REF!</definedName>
    <definedName name="p" localSheetId="8">#REF!</definedName>
    <definedName name="p" localSheetId="9">#REF!</definedName>
    <definedName name="p" localSheetId="11">#REF!</definedName>
    <definedName name="p" localSheetId="14">#REF!</definedName>
    <definedName name="p">#REF!</definedName>
    <definedName name="_xlnm.Print_Area" localSheetId="0">'F1'!$B$2:$H$46</definedName>
    <definedName name="_xlnm.Print_Area" localSheetId="3">'F2 ETAT-COMMUNAL'!$B$2:$V$71</definedName>
    <definedName name="_xlnm.Print_Area" localSheetId="2">'F2 FHL'!$B$2:$V$71</definedName>
    <definedName name="_xlnm.Print_Area" localSheetId="1">'F2 SAS'!$B$2:$Y$71</definedName>
    <definedName name="_xlnm.Print_Area" localSheetId="4">'F2 TOTAL'!$B$2:$R$71</definedName>
    <definedName name="_xlnm.Print_Area" localSheetId="8">'F2.4 ABSENCES'!$B$2:$H$57</definedName>
    <definedName name="_xlnm.Print_Area" localSheetId="11">'F4'!$B$2:$J$47</definedName>
    <definedName name="_xlnm.Print_Area" localSheetId="12">'F5'!$B$2:$D$18</definedName>
    <definedName name="_xlnm.Print_Area" localSheetId="13">'F6'!$B$2:$L$36</definedName>
    <definedName name="publiccible" localSheetId="3">#REF!</definedName>
    <definedName name="publiccible" localSheetId="2">#REF!</definedName>
    <definedName name="publiccible" localSheetId="4">#REF!</definedName>
    <definedName name="publiccible" localSheetId="5">#REF!</definedName>
    <definedName name="publiccible" localSheetId="6">#REF!</definedName>
    <definedName name="publiccible" localSheetId="7">#REF!</definedName>
    <definedName name="publiccible" localSheetId="8">#REF!</definedName>
    <definedName name="publiccible" localSheetId="9">#REF!</definedName>
    <definedName name="publiccible" localSheetId="11">#REF!</definedName>
    <definedName name="publiccible" localSheetId="14">#REF!</definedName>
    <definedName name="publiccible">#REF!</definedName>
    <definedName name="publicicble" localSheetId="3">#REF!</definedName>
    <definedName name="publicicble" localSheetId="2">#REF!</definedName>
    <definedName name="publicicble" localSheetId="4">#REF!</definedName>
    <definedName name="publicicble" localSheetId="5">#REF!</definedName>
    <definedName name="publicicble" localSheetId="6">#REF!</definedName>
    <definedName name="publicicble" localSheetId="7">#REF!</definedName>
    <definedName name="publicicble" localSheetId="8">#REF!</definedName>
    <definedName name="publicicble" localSheetId="9">#REF!</definedName>
    <definedName name="publicicble" localSheetId="11">#REF!</definedName>
    <definedName name="publicicble" localSheetId="14">#REF!</definedName>
    <definedName name="publicicble">#REF!</definedName>
    <definedName name="publicicble1" localSheetId="3">#REF!</definedName>
    <definedName name="publicicble1" localSheetId="2">#REF!</definedName>
    <definedName name="publicicble1" localSheetId="4">#REF!</definedName>
    <definedName name="publicicble1" localSheetId="5">#REF!</definedName>
    <definedName name="publicicble1" localSheetId="6">#REF!</definedName>
    <definedName name="publicicble1" localSheetId="7">#REF!</definedName>
    <definedName name="publicicble1" localSheetId="8">#REF!</definedName>
    <definedName name="publicicble1" localSheetId="9">#REF!</definedName>
    <definedName name="publicicble1" localSheetId="11">#REF!</definedName>
    <definedName name="publicicble1" localSheetId="14">#REF!</definedName>
    <definedName name="publicicble1">#REF!</definedName>
    <definedName name="qas" localSheetId="3">#REF!</definedName>
    <definedName name="qas" localSheetId="2">#REF!</definedName>
    <definedName name="qas" localSheetId="4">#REF!</definedName>
    <definedName name="qas" localSheetId="5">#REF!</definedName>
    <definedName name="qas" localSheetId="6">#REF!</definedName>
    <definedName name="qas" localSheetId="7">#REF!</definedName>
    <definedName name="qas" localSheetId="8">#REF!</definedName>
    <definedName name="qas" localSheetId="9">#REF!</definedName>
    <definedName name="qas" localSheetId="11">#REF!</definedName>
    <definedName name="qas" localSheetId="14">#REF!</definedName>
    <definedName name="qas">#REF!</definedName>
    <definedName name="qew" localSheetId="3">#REF!</definedName>
    <definedName name="qew" localSheetId="2">#REF!</definedName>
    <definedName name="qew" localSheetId="4">#REF!</definedName>
    <definedName name="qew" localSheetId="5">#REF!</definedName>
    <definedName name="qew" localSheetId="6">#REF!</definedName>
    <definedName name="qew" localSheetId="7">#REF!</definedName>
    <definedName name="qew" localSheetId="8">#REF!</definedName>
    <definedName name="qew" localSheetId="9">#REF!</definedName>
    <definedName name="qew" localSheetId="11">#REF!</definedName>
    <definedName name="qew" localSheetId="14">#REF!</definedName>
    <definedName name="qew">#REF!</definedName>
    <definedName name="qsa" localSheetId="3">#REF!</definedName>
    <definedName name="qsa" localSheetId="2">#REF!</definedName>
    <definedName name="qsa" localSheetId="4">#REF!</definedName>
    <definedName name="qsa" localSheetId="5">#REF!</definedName>
    <definedName name="qsa" localSheetId="6">#REF!</definedName>
    <definedName name="qsa" localSheetId="7">#REF!</definedName>
    <definedName name="qsa" localSheetId="8">#REF!</definedName>
    <definedName name="qsa" localSheetId="9">#REF!</definedName>
    <definedName name="qsa" localSheetId="11">#REF!</definedName>
    <definedName name="qsa" localSheetId="14">#REF!</definedName>
    <definedName name="qsa">#REF!</definedName>
    <definedName name="qwe" localSheetId="3">#REF!</definedName>
    <definedName name="qwe" localSheetId="2">#REF!</definedName>
    <definedName name="qwe" localSheetId="4">#REF!</definedName>
    <definedName name="qwe" localSheetId="5">#REF!</definedName>
    <definedName name="qwe" localSheetId="6">#REF!</definedName>
    <definedName name="qwe" localSheetId="7">#REF!</definedName>
    <definedName name="qwe" localSheetId="8">#REF!</definedName>
    <definedName name="qwe" localSheetId="9">#REF!</definedName>
    <definedName name="qwe" localSheetId="11">#REF!</definedName>
    <definedName name="qwe" localSheetId="14">#REF!</definedName>
    <definedName name="qwe">#REF!</definedName>
    <definedName name="tblCentraleChienChasse" localSheetId="3">#REF!</definedName>
    <definedName name="tblCentraleChienChasse" localSheetId="2">#REF!</definedName>
    <definedName name="tblCentraleChienChasse" localSheetId="4">#REF!</definedName>
    <definedName name="tblCentraleChienChasse" localSheetId="5">#REF!</definedName>
    <definedName name="tblCentraleChienChasse" localSheetId="6">#REF!</definedName>
    <definedName name="tblCentraleChienChasse" localSheetId="7">#REF!</definedName>
    <definedName name="tblCentraleChienChasse" localSheetId="8">#REF!</definedName>
    <definedName name="tblCentraleChienChasse" localSheetId="9">#REF!</definedName>
    <definedName name="tblCentraleChienChasse" localSheetId="11">#REF!</definedName>
    <definedName name="tblCentraleChienChasse" localSheetId="14">#REF!</definedName>
    <definedName name="tblCentraleChienChasse">#REF!</definedName>
    <definedName name="xx" localSheetId="3">#REF!</definedName>
    <definedName name="xx" localSheetId="2">#REF!</definedName>
    <definedName name="xx" localSheetId="4">#REF!</definedName>
    <definedName name="xx" localSheetId="5">#REF!</definedName>
    <definedName name="xx" localSheetId="6">#REF!</definedName>
    <definedName name="xx" localSheetId="7">#REF!</definedName>
    <definedName name="xx" localSheetId="8">#REF!</definedName>
    <definedName name="xx" localSheetId="9">#REF!</definedName>
    <definedName name="xx" localSheetId="11">#REF!</definedName>
    <definedName name="xx" localSheetId="14">#REF!</definedName>
    <definedName name="xx">#REF!</definedName>
  </definedNames>
  <calcPr calcId="162913"/>
</workbook>
</file>

<file path=xl/calcChain.xml><?xml version="1.0" encoding="utf-8"?>
<calcChain xmlns="http://schemas.openxmlformats.org/spreadsheetml/2006/main">
  <c r="C10" i="75" l="1"/>
  <c r="C11" i="75"/>
  <c r="C12" i="75"/>
  <c r="C13" i="75"/>
  <c r="C14" i="75"/>
  <c r="C15" i="75"/>
  <c r="C16" i="75"/>
  <c r="C17" i="75"/>
  <c r="C18" i="75"/>
  <c r="C19" i="75"/>
  <c r="C20" i="75"/>
  <c r="C21" i="75"/>
  <c r="C22" i="75"/>
  <c r="C23" i="75"/>
  <c r="C24" i="75"/>
  <c r="C25" i="75"/>
  <c r="C26" i="75"/>
  <c r="C27" i="75"/>
  <c r="C28" i="75"/>
  <c r="C29" i="75"/>
  <c r="C30" i="75"/>
  <c r="C31" i="75"/>
  <c r="C32" i="75"/>
  <c r="C33" i="75"/>
  <c r="C34" i="75"/>
  <c r="C35" i="75"/>
  <c r="C9" i="75"/>
  <c r="D22" i="83" l="1"/>
  <c r="C39" i="83"/>
  <c r="C38" i="83"/>
  <c r="C37" i="83"/>
  <c r="C36" i="83"/>
  <c r="C35" i="83"/>
  <c r="C33" i="83"/>
  <c r="C32" i="83"/>
  <c r="C31" i="83"/>
  <c r="C30" i="83"/>
  <c r="C29" i="83"/>
  <c r="C28" i="83"/>
  <c r="C26" i="83"/>
  <c r="C25" i="83"/>
  <c r="C24" i="83"/>
  <c r="C23" i="83"/>
  <c r="C22" i="83"/>
  <c r="C21" i="83"/>
  <c r="C20" i="83"/>
  <c r="C19" i="83"/>
  <c r="C18" i="83"/>
  <c r="C17" i="83"/>
  <c r="C16" i="83"/>
  <c r="C15" i="83"/>
  <c r="C14" i="83"/>
  <c r="C13" i="83"/>
  <c r="O10" i="93" l="1"/>
  <c r="O10" i="94" s="1"/>
  <c r="O9" i="93"/>
  <c r="O9" i="94" s="1"/>
  <c r="C18" i="43" l="1"/>
  <c r="C17" i="43"/>
  <c r="C16" i="43"/>
  <c r="C15" i="43"/>
  <c r="H45" i="79"/>
  <c r="H44" i="79"/>
  <c r="H43" i="79"/>
  <c r="H42" i="79"/>
  <c r="H41" i="79"/>
  <c r="H40" i="79"/>
  <c r="H39" i="79"/>
  <c r="H38" i="79"/>
  <c r="H36" i="79"/>
  <c r="H35" i="79"/>
  <c r="H34" i="79"/>
  <c r="H33" i="79"/>
  <c r="H32" i="79"/>
  <c r="H30" i="79"/>
  <c r="H29" i="79"/>
  <c r="H28" i="79"/>
  <c r="H27" i="79"/>
  <c r="H26" i="79"/>
  <c r="H25" i="79"/>
  <c r="H23" i="79"/>
  <c r="H22" i="79"/>
  <c r="H21" i="79"/>
  <c r="H20" i="79"/>
  <c r="H19" i="79"/>
  <c r="H18" i="79"/>
  <c r="H17" i="79"/>
  <c r="H16" i="79"/>
  <c r="H15" i="79"/>
  <c r="H14" i="79"/>
  <c r="H13" i="79"/>
  <c r="H12" i="79"/>
  <c r="H11" i="79"/>
  <c r="H10" i="79"/>
  <c r="G19" i="79"/>
  <c r="C36" i="79"/>
  <c r="C35" i="79"/>
  <c r="C34" i="79"/>
  <c r="C33" i="79"/>
  <c r="C32" i="79"/>
  <c r="C30" i="79"/>
  <c r="C29" i="79"/>
  <c r="C28" i="79"/>
  <c r="C27" i="79"/>
  <c r="C26" i="79"/>
  <c r="C25" i="79"/>
  <c r="C23" i="79"/>
  <c r="C22" i="79"/>
  <c r="C21" i="79"/>
  <c r="C20" i="79"/>
  <c r="C19" i="79"/>
  <c r="C18" i="79"/>
  <c r="C17" i="79"/>
  <c r="C16" i="79"/>
  <c r="C15" i="79"/>
  <c r="C14" i="79"/>
  <c r="C13" i="79"/>
  <c r="C12" i="79"/>
  <c r="C11" i="79"/>
  <c r="C10" i="79"/>
  <c r="G17" i="91" l="1"/>
  <c r="H17" i="91"/>
  <c r="I17" i="91"/>
  <c r="J17" i="91"/>
  <c r="K17" i="91"/>
  <c r="G18" i="91"/>
  <c r="H18" i="91"/>
  <c r="H61" i="91" s="1"/>
  <c r="I18" i="91"/>
  <c r="I61" i="91" s="1"/>
  <c r="J18" i="91"/>
  <c r="K18" i="91"/>
  <c r="G19" i="91"/>
  <c r="H19" i="91"/>
  <c r="I19" i="91"/>
  <c r="J19" i="91"/>
  <c r="K19" i="91"/>
  <c r="G20" i="91"/>
  <c r="G61" i="91" s="1"/>
  <c r="H20" i="91"/>
  <c r="I20" i="91"/>
  <c r="J20" i="91"/>
  <c r="K20" i="91"/>
  <c r="G21" i="91"/>
  <c r="H21" i="91"/>
  <c r="I21" i="91"/>
  <c r="J21" i="91"/>
  <c r="J61" i="91" s="1"/>
  <c r="K21" i="91"/>
  <c r="G22" i="91"/>
  <c r="H22" i="91"/>
  <c r="I22" i="91"/>
  <c r="J22" i="91"/>
  <c r="K22" i="91"/>
  <c r="G23" i="91"/>
  <c r="H23" i="91"/>
  <c r="I23" i="91"/>
  <c r="J23" i="91"/>
  <c r="K23" i="91"/>
  <c r="G24" i="91"/>
  <c r="H24" i="91"/>
  <c r="I24" i="91"/>
  <c r="J24" i="91"/>
  <c r="K24" i="91"/>
  <c r="G25" i="91"/>
  <c r="H25" i="91"/>
  <c r="I25" i="91"/>
  <c r="J25" i="91"/>
  <c r="K25" i="91"/>
  <c r="G26" i="91"/>
  <c r="H26" i="91"/>
  <c r="I26" i="91"/>
  <c r="J26" i="91"/>
  <c r="K26" i="91"/>
  <c r="G27" i="91"/>
  <c r="H27" i="91"/>
  <c r="I27" i="91"/>
  <c r="J27" i="91"/>
  <c r="K27" i="91"/>
  <c r="G28" i="91"/>
  <c r="H28" i="91"/>
  <c r="I28" i="91"/>
  <c r="J28" i="91"/>
  <c r="K28" i="91"/>
  <c r="G29" i="91"/>
  <c r="H29" i="91"/>
  <c r="I29" i="91"/>
  <c r="J29" i="91"/>
  <c r="K29" i="91"/>
  <c r="G30" i="91"/>
  <c r="H30" i="91"/>
  <c r="I30" i="91"/>
  <c r="J30" i="91"/>
  <c r="K30" i="91"/>
  <c r="G32" i="91"/>
  <c r="H32" i="91"/>
  <c r="I32" i="91"/>
  <c r="J32" i="91"/>
  <c r="K32" i="91"/>
  <c r="G33" i="91"/>
  <c r="H33" i="91"/>
  <c r="I33" i="91"/>
  <c r="J33" i="91"/>
  <c r="K33" i="91"/>
  <c r="G34" i="91"/>
  <c r="H34" i="91"/>
  <c r="I34" i="91"/>
  <c r="J34" i="91"/>
  <c r="K34" i="91"/>
  <c r="G35" i="91"/>
  <c r="H35" i="91"/>
  <c r="I35" i="91"/>
  <c r="J35" i="91"/>
  <c r="K35" i="91"/>
  <c r="G36" i="91"/>
  <c r="H36" i="91"/>
  <c r="I36" i="91"/>
  <c r="J36" i="91"/>
  <c r="K36" i="91"/>
  <c r="G37" i="91"/>
  <c r="H37" i="91"/>
  <c r="I37" i="91"/>
  <c r="J37" i="91"/>
  <c r="K37" i="91"/>
  <c r="G39" i="91"/>
  <c r="H39" i="91"/>
  <c r="I39" i="91"/>
  <c r="J39" i="91"/>
  <c r="K39" i="91"/>
  <c r="G40" i="91"/>
  <c r="H40" i="91"/>
  <c r="I40" i="91"/>
  <c r="J40" i="91"/>
  <c r="K40" i="91"/>
  <c r="G41" i="91"/>
  <c r="H41" i="91"/>
  <c r="I41" i="91"/>
  <c r="J41" i="91"/>
  <c r="K41" i="91"/>
  <c r="G42" i="91"/>
  <c r="H42" i="91"/>
  <c r="I42" i="91"/>
  <c r="J42" i="91"/>
  <c r="K42" i="91"/>
  <c r="G43" i="91"/>
  <c r="H43" i="91"/>
  <c r="I43" i="91"/>
  <c r="J43" i="91"/>
  <c r="K43" i="91"/>
  <c r="G45" i="91"/>
  <c r="H45" i="91"/>
  <c r="I45" i="91"/>
  <c r="J45" i="91"/>
  <c r="K45" i="91"/>
  <c r="G46" i="91"/>
  <c r="H46" i="91"/>
  <c r="I46" i="91"/>
  <c r="J46" i="91"/>
  <c r="K46" i="91"/>
  <c r="G47" i="91"/>
  <c r="H47" i="91"/>
  <c r="I47" i="91"/>
  <c r="J47" i="91"/>
  <c r="K47" i="91"/>
  <c r="G48" i="91"/>
  <c r="H48" i="91"/>
  <c r="I48" i="91"/>
  <c r="J48" i="91"/>
  <c r="K48" i="91"/>
  <c r="G49" i="91"/>
  <c r="H49" i="91"/>
  <c r="I49" i="91"/>
  <c r="J49" i="91"/>
  <c r="K49" i="91"/>
  <c r="G50" i="91"/>
  <c r="H50" i="91"/>
  <c r="I50" i="91"/>
  <c r="J50" i="91"/>
  <c r="K50" i="91"/>
  <c r="G51" i="91"/>
  <c r="H51" i="91"/>
  <c r="I51" i="91"/>
  <c r="J51" i="91"/>
  <c r="K51" i="91"/>
  <c r="G52" i="91"/>
  <c r="H52" i="91"/>
  <c r="I52" i="91"/>
  <c r="J52" i="91"/>
  <c r="K52" i="91"/>
  <c r="G54" i="91"/>
  <c r="H54" i="91"/>
  <c r="I54" i="91"/>
  <c r="J54" i="91"/>
  <c r="K54" i="91"/>
  <c r="G55" i="91"/>
  <c r="H55" i="91"/>
  <c r="I55" i="91"/>
  <c r="J55" i="91"/>
  <c r="K55" i="91"/>
  <c r="G56" i="91"/>
  <c r="H56" i="91"/>
  <c r="I56" i="91"/>
  <c r="J56" i="91"/>
  <c r="K56" i="91"/>
  <c r="G57" i="91"/>
  <c r="H57" i="91"/>
  <c r="I57" i="91"/>
  <c r="J57" i="91"/>
  <c r="K57" i="91"/>
  <c r="G58" i="91"/>
  <c r="H58" i="91"/>
  <c r="I58" i="91"/>
  <c r="J58" i="91"/>
  <c r="K58" i="91"/>
  <c r="G59" i="91"/>
  <c r="H59" i="91"/>
  <c r="I59" i="91"/>
  <c r="J59" i="91"/>
  <c r="K59" i="91"/>
  <c r="K61" i="91"/>
  <c r="G61" i="90"/>
  <c r="H61" i="90"/>
  <c r="G61" i="89"/>
  <c r="H61" i="89"/>
  <c r="I61" i="89"/>
  <c r="J61" i="89"/>
  <c r="G61" i="88"/>
  <c r="H61" i="88"/>
  <c r="I61" i="88"/>
  <c r="J61" i="88"/>
  <c r="K61" i="88"/>
  <c r="D8" i="83" l="1"/>
  <c r="D6" i="83"/>
  <c r="D4" i="83"/>
  <c r="S840" i="94" l="1"/>
  <c r="U839" i="94"/>
  <c r="Q839" i="94"/>
  <c r="C839" i="94"/>
  <c r="B839" i="94" s="1"/>
  <c r="U838" i="94"/>
  <c r="Q838" i="94"/>
  <c r="C838" i="94"/>
  <c r="B838" i="94" s="1"/>
  <c r="U837" i="94"/>
  <c r="Q837" i="94"/>
  <c r="C837" i="94"/>
  <c r="B837" i="94" s="1"/>
  <c r="U836" i="94"/>
  <c r="Q836" i="94"/>
  <c r="C836" i="94"/>
  <c r="B836" i="94" s="1"/>
  <c r="U835" i="94"/>
  <c r="Q835" i="94"/>
  <c r="C835" i="94"/>
  <c r="B835" i="94" s="1"/>
  <c r="C834" i="94"/>
  <c r="B834" i="94" s="1"/>
  <c r="U833" i="94"/>
  <c r="Q833" i="94"/>
  <c r="C833" i="94"/>
  <c r="B833" i="94" s="1"/>
  <c r="U832" i="94"/>
  <c r="Q832" i="94"/>
  <c r="Q831" i="94" s="1"/>
  <c r="C832" i="94"/>
  <c r="B832" i="94"/>
  <c r="C831" i="94"/>
  <c r="B831" i="94" s="1"/>
  <c r="U830" i="94"/>
  <c r="Q830" i="94"/>
  <c r="C830" i="94"/>
  <c r="B830" i="94" s="1"/>
  <c r="U829" i="94"/>
  <c r="Q829" i="94"/>
  <c r="C829" i="94"/>
  <c r="B829" i="94" s="1"/>
  <c r="U828" i="94"/>
  <c r="Q828" i="94"/>
  <c r="C828" i="94"/>
  <c r="B828" i="94"/>
  <c r="C827" i="94"/>
  <c r="B827" i="94" s="1"/>
  <c r="U826" i="94"/>
  <c r="Q826" i="94"/>
  <c r="C826" i="94"/>
  <c r="B826" i="94" s="1"/>
  <c r="U825" i="94"/>
  <c r="Q825" i="94"/>
  <c r="C825" i="94"/>
  <c r="B825" i="94" s="1"/>
  <c r="C824" i="94"/>
  <c r="B824" i="94" s="1"/>
  <c r="U823" i="94"/>
  <c r="Q823" i="94"/>
  <c r="C823" i="94"/>
  <c r="B823" i="94" s="1"/>
  <c r="U822" i="94"/>
  <c r="Q822" i="94"/>
  <c r="C822" i="94"/>
  <c r="B822" i="94" s="1"/>
  <c r="U821" i="94"/>
  <c r="Q821" i="94"/>
  <c r="Q820" i="94" s="1"/>
  <c r="C821" i="94"/>
  <c r="B821" i="94" s="1"/>
  <c r="C820" i="94"/>
  <c r="B820" i="94" s="1"/>
  <c r="U819" i="94"/>
  <c r="Q819" i="94"/>
  <c r="C819" i="94"/>
  <c r="B819" i="94" s="1"/>
  <c r="U818" i="94"/>
  <c r="Q818" i="94"/>
  <c r="C818" i="94"/>
  <c r="B818" i="94" s="1"/>
  <c r="U817" i="94"/>
  <c r="Q817" i="94"/>
  <c r="C817" i="94"/>
  <c r="B817" i="94" s="1"/>
  <c r="U816" i="94"/>
  <c r="Q816" i="94"/>
  <c r="C816" i="94"/>
  <c r="B816" i="94" s="1"/>
  <c r="U815" i="94"/>
  <c r="Q815" i="94"/>
  <c r="Q813" i="94" s="1"/>
  <c r="Q811" i="94" s="1"/>
  <c r="C815" i="94"/>
  <c r="B815" i="94" s="1"/>
  <c r="U814" i="94"/>
  <c r="Q814" i="94"/>
  <c r="C814" i="94"/>
  <c r="B814" i="94" s="1"/>
  <c r="C813" i="94"/>
  <c r="B813" i="94" s="1"/>
  <c r="U812" i="94"/>
  <c r="Q812" i="94"/>
  <c r="C812" i="94"/>
  <c r="B812" i="94" s="1"/>
  <c r="C811" i="94"/>
  <c r="B811" i="94"/>
  <c r="U810" i="94"/>
  <c r="Q810" i="94"/>
  <c r="C810" i="94"/>
  <c r="B810" i="94" s="1"/>
  <c r="U809" i="94"/>
  <c r="U808" i="94" s="1"/>
  <c r="Q809" i="94"/>
  <c r="Q808" i="94" s="1"/>
  <c r="C809" i="94"/>
  <c r="B809" i="94"/>
  <c r="C808" i="94"/>
  <c r="B808" i="94" s="1"/>
  <c r="U807" i="94"/>
  <c r="Q807" i="94"/>
  <c r="C807" i="94"/>
  <c r="B807" i="94"/>
  <c r="U806" i="94"/>
  <c r="Q806" i="94"/>
  <c r="C806" i="94"/>
  <c r="B806" i="94" s="1"/>
  <c r="U805" i="94"/>
  <c r="Q805" i="94"/>
  <c r="C805" i="94"/>
  <c r="B805" i="94"/>
  <c r="U804" i="94"/>
  <c r="Q804" i="94"/>
  <c r="C804" i="94"/>
  <c r="B804" i="94" s="1"/>
  <c r="U803" i="94"/>
  <c r="Q803" i="94"/>
  <c r="C803" i="94"/>
  <c r="B803" i="94"/>
  <c r="U802" i="94"/>
  <c r="Q802" i="94"/>
  <c r="C802" i="94"/>
  <c r="B802" i="94" s="1"/>
  <c r="C801" i="94"/>
  <c r="B801" i="94" s="1"/>
  <c r="C800" i="94"/>
  <c r="B800" i="94" s="1"/>
  <c r="U799" i="94"/>
  <c r="Q799" i="94"/>
  <c r="C799" i="94"/>
  <c r="B799" i="94"/>
  <c r="U798" i="94"/>
  <c r="Q798" i="94"/>
  <c r="C798" i="94"/>
  <c r="B798" i="94" s="1"/>
  <c r="U797" i="94"/>
  <c r="Q797" i="94"/>
  <c r="C797" i="94"/>
  <c r="B797" i="94"/>
  <c r="U796" i="94"/>
  <c r="Q796" i="94"/>
  <c r="C796" i="94"/>
  <c r="B796" i="94" s="1"/>
  <c r="U795" i="94"/>
  <c r="Q795" i="94"/>
  <c r="C795" i="94"/>
  <c r="B795" i="94"/>
  <c r="U794" i="94"/>
  <c r="Q794" i="94"/>
  <c r="C794" i="94"/>
  <c r="B794" i="94" s="1"/>
  <c r="U793" i="94"/>
  <c r="Q793" i="94"/>
  <c r="C793" i="94"/>
  <c r="B793" i="94"/>
  <c r="C792" i="94"/>
  <c r="B792" i="94"/>
  <c r="U791" i="94"/>
  <c r="Q791" i="94"/>
  <c r="C791" i="94"/>
  <c r="B791" i="94" s="1"/>
  <c r="U790" i="94"/>
  <c r="Q790" i="94"/>
  <c r="C790" i="94"/>
  <c r="B790" i="94"/>
  <c r="U789" i="94"/>
  <c r="Q789" i="94"/>
  <c r="C789" i="94"/>
  <c r="B789" i="94" s="1"/>
  <c r="U788" i="94"/>
  <c r="Q788" i="94"/>
  <c r="C788" i="94"/>
  <c r="B788" i="94"/>
  <c r="U787" i="94"/>
  <c r="U786" i="94" s="1"/>
  <c r="U785" i="94" s="1"/>
  <c r="Q787" i="94"/>
  <c r="C787" i="94"/>
  <c r="B787" i="94" s="1"/>
  <c r="Q786" i="94"/>
  <c r="Q785" i="94" s="1"/>
  <c r="C786" i="94"/>
  <c r="B786" i="94"/>
  <c r="C785" i="94"/>
  <c r="B785" i="94" s="1"/>
  <c r="U784" i="94"/>
  <c r="Q784" i="94"/>
  <c r="C784" i="94"/>
  <c r="B784" i="94" s="1"/>
  <c r="U783" i="94"/>
  <c r="Q783" i="94"/>
  <c r="C783" i="94"/>
  <c r="B783" i="94"/>
  <c r="U782" i="94"/>
  <c r="Q782" i="94"/>
  <c r="C782" i="94"/>
  <c r="B782" i="94" s="1"/>
  <c r="U781" i="94"/>
  <c r="Q781" i="94"/>
  <c r="C781" i="94"/>
  <c r="B781" i="94"/>
  <c r="U780" i="94"/>
  <c r="Q780" i="94"/>
  <c r="C780" i="94"/>
  <c r="B780" i="94" s="1"/>
  <c r="U779" i="94"/>
  <c r="Q779" i="94"/>
  <c r="C779" i="94"/>
  <c r="B779" i="94" s="1"/>
  <c r="U778" i="94"/>
  <c r="Q778" i="94"/>
  <c r="Q777" i="94" s="1"/>
  <c r="C778" i="94"/>
  <c r="B778" i="94" s="1"/>
  <c r="C777" i="94"/>
  <c r="B777" i="94" s="1"/>
  <c r="U776" i="94"/>
  <c r="Q776" i="94"/>
  <c r="C776" i="94"/>
  <c r="B776" i="94" s="1"/>
  <c r="U775" i="94"/>
  <c r="Q775" i="94"/>
  <c r="C775" i="94"/>
  <c r="B775" i="94"/>
  <c r="U774" i="94"/>
  <c r="Q774" i="94"/>
  <c r="C774" i="94"/>
  <c r="B774" i="94" s="1"/>
  <c r="U773" i="94"/>
  <c r="Q773" i="94"/>
  <c r="C773" i="94"/>
  <c r="B773" i="94" s="1"/>
  <c r="U772" i="94"/>
  <c r="Q772" i="94"/>
  <c r="C772" i="94"/>
  <c r="B772" i="94" s="1"/>
  <c r="C771" i="94"/>
  <c r="B771" i="94" s="1"/>
  <c r="U770" i="94"/>
  <c r="Q770" i="94"/>
  <c r="C770" i="94"/>
  <c r="B770" i="94" s="1"/>
  <c r="U769" i="94"/>
  <c r="Q769" i="94"/>
  <c r="C769" i="94"/>
  <c r="B769" i="94"/>
  <c r="U768" i="94"/>
  <c r="Q768" i="94"/>
  <c r="C768" i="94"/>
  <c r="B768" i="94" s="1"/>
  <c r="U767" i="94"/>
  <c r="Q767" i="94"/>
  <c r="C767" i="94"/>
  <c r="B767" i="94" s="1"/>
  <c r="U766" i="94"/>
  <c r="Q766" i="94"/>
  <c r="C766" i="94"/>
  <c r="B766" i="94" s="1"/>
  <c r="C765" i="94"/>
  <c r="B765" i="94" s="1"/>
  <c r="C764" i="94"/>
  <c r="B764" i="94" s="1"/>
  <c r="U763" i="94"/>
  <c r="Q763" i="94"/>
  <c r="C763" i="94"/>
  <c r="B763" i="94" s="1"/>
  <c r="C762" i="94"/>
  <c r="B762" i="94" s="1"/>
  <c r="U761" i="94"/>
  <c r="Q761" i="94"/>
  <c r="C761" i="94"/>
  <c r="B761" i="94" s="1"/>
  <c r="U760" i="94"/>
  <c r="Q760" i="94"/>
  <c r="C760" i="94"/>
  <c r="B760" i="94" s="1"/>
  <c r="U759" i="94"/>
  <c r="U758" i="94" s="1"/>
  <c r="Q759" i="94"/>
  <c r="Q758" i="94" s="1"/>
  <c r="C759" i="94"/>
  <c r="B759" i="94"/>
  <c r="C758" i="94"/>
  <c r="B758" i="94" s="1"/>
  <c r="U757" i="94"/>
  <c r="Q757" i="94"/>
  <c r="C757" i="94"/>
  <c r="B757" i="94" s="1"/>
  <c r="U756" i="94"/>
  <c r="Q756" i="94"/>
  <c r="C756" i="94"/>
  <c r="B756" i="94" s="1"/>
  <c r="U755" i="94"/>
  <c r="Q755" i="94"/>
  <c r="C755" i="94"/>
  <c r="B755" i="94" s="1"/>
  <c r="U754" i="94"/>
  <c r="Q754" i="94"/>
  <c r="C754" i="94"/>
  <c r="B754" i="94" s="1"/>
  <c r="U753" i="94"/>
  <c r="Q753" i="94"/>
  <c r="C753" i="94"/>
  <c r="B753" i="94"/>
  <c r="U752" i="94"/>
  <c r="Q752" i="94"/>
  <c r="C752" i="94"/>
  <c r="B752" i="94" s="1"/>
  <c r="U751" i="94"/>
  <c r="Q751" i="94"/>
  <c r="C751" i="94"/>
  <c r="B751" i="94" s="1"/>
  <c r="Q750" i="94"/>
  <c r="C750" i="94"/>
  <c r="B750" i="94" s="1"/>
  <c r="U749" i="94"/>
  <c r="Q749" i="94"/>
  <c r="C749" i="94"/>
  <c r="B749" i="94" s="1"/>
  <c r="U748" i="94"/>
  <c r="Q748" i="94"/>
  <c r="C748" i="94"/>
  <c r="B748" i="94" s="1"/>
  <c r="U747" i="94"/>
  <c r="Q747" i="94"/>
  <c r="C747" i="94"/>
  <c r="B747" i="94" s="1"/>
  <c r="U746" i="94"/>
  <c r="Q746" i="94"/>
  <c r="C746" i="94"/>
  <c r="B746" i="94" s="1"/>
  <c r="U745" i="94"/>
  <c r="Q745" i="94"/>
  <c r="C745" i="94"/>
  <c r="B745" i="94"/>
  <c r="U744" i="94"/>
  <c r="Q744" i="94"/>
  <c r="C744" i="94"/>
  <c r="B744" i="94" s="1"/>
  <c r="U743" i="94"/>
  <c r="Q743" i="94"/>
  <c r="C743" i="94"/>
  <c r="B743" i="94" s="1"/>
  <c r="C742" i="94"/>
  <c r="B742" i="94" s="1"/>
  <c r="U741" i="94"/>
  <c r="Q741" i="94"/>
  <c r="C741" i="94"/>
  <c r="B741" i="94"/>
  <c r="U740" i="94"/>
  <c r="Q740" i="94"/>
  <c r="C740" i="94"/>
  <c r="B740" i="94" s="1"/>
  <c r="U739" i="94"/>
  <c r="Q739" i="94"/>
  <c r="C739" i="94"/>
  <c r="B739" i="94" s="1"/>
  <c r="U738" i="94"/>
  <c r="Q738" i="94"/>
  <c r="C738" i="94"/>
  <c r="B738" i="94" s="1"/>
  <c r="U737" i="94"/>
  <c r="Q737" i="94"/>
  <c r="C737" i="94"/>
  <c r="B737" i="94"/>
  <c r="U736" i="94"/>
  <c r="Q736" i="94"/>
  <c r="C736" i="94"/>
  <c r="B736" i="94" s="1"/>
  <c r="C735" i="94"/>
  <c r="B735" i="94"/>
  <c r="C734" i="94"/>
  <c r="B734" i="94" s="1"/>
  <c r="C733" i="94"/>
  <c r="B733" i="94"/>
  <c r="U732" i="94"/>
  <c r="Q732" i="94"/>
  <c r="C732" i="94"/>
  <c r="B732" i="94" s="1"/>
  <c r="U731" i="94"/>
  <c r="Q731" i="94"/>
  <c r="C731" i="94"/>
  <c r="B731" i="94" s="1"/>
  <c r="U730" i="94"/>
  <c r="U729" i="94" s="1"/>
  <c r="Q730" i="94"/>
  <c r="C730" i="94"/>
  <c r="B730" i="94" s="1"/>
  <c r="C729" i="94"/>
  <c r="B729" i="94" s="1"/>
  <c r="U728" i="94"/>
  <c r="Q728" i="94"/>
  <c r="Q726" i="94" s="1"/>
  <c r="C728" i="94"/>
  <c r="B728" i="94" s="1"/>
  <c r="U727" i="94"/>
  <c r="U726" i="94" s="1"/>
  <c r="U725" i="94" s="1"/>
  <c r="Q727" i="94"/>
  <c r="C727" i="94"/>
  <c r="B727" i="94" s="1"/>
  <c r="C726" i="94"/>
  <c r="B726" i="94" s="1"/>
  <c r="C725" i="94"/>
  <c r="B725" i="94" s="1"/>
  <c r="U724" i="94"/>
  <c r="Q724" i="94"/>
  <c r="C724" i="94"/>
  <c r="B724" i="94" s="1"/>
  <c r="U723" i="94"/>
  <c r="Q723" i="94"/>
  <c r="C723" i="94"/>
  <c r="B723" i="94" s="1"/>
  <c r="U722" i="94"/>
  <c r="Q722" i="94"/>
  <c r="C722" i="94"/>
  <c r="B722" i="94" s="1"/>
  <c r="C721" i="94"/>
  <c r="B721" i="94" s="1"/>
  <c r="U720" i="94"/>
  <c r="Q720" i="94"/>
  <c r="Q718" i="94" s="1"/>
  <c r="C720" i="94"/>
  <c r="B720" i="94" s="1"/>
  <c r="U719" i="94"/>
  <c r="Q719" i="94"/>
  <c r="C719" i="94"/>
  <c r="B719" i="94" s="1"/>
  <c r="U718" i="94"/>
  <c r="C718" i="94"/>
  <c r="B718" i="94" s="1"/>
  <c r="C717" i="94"/>
  <c r="B717" i="94"/>
  <c r="C716" i="94"/>
  <c r="B716" i="94" s="1"/>
  <c r="U715" i="94"/>
  <c r="Q715" i="94"/>
  <c r="C715" i="94"/>
  <c r="B715" i="94" s="1"/>
  <c r="U714" i="94"/>
  <c r="Q714" i="94"/>
  <c r="C714" i="94"/>
  <c r="B714" i="94"/>
  <c r="U713" i="94"/>
  <c r="Q713" i="94"/>
  <c r="C713" i="94"/>
  <c r="B713" i="94" s="1"/>
  <c r="U712" i="94"/>
  <c r="Q712" i="94"/>
  <c r="C712" i="94"/>
  <c r="B712" i="94"/>
  <c r="U711" i="94"/>
  <c r="Q711" i="94"/>
  <c r="C711" i="94"/>
  <c r="B711" i="94" s="1"/>
  <c r="U710" i="94"/>
  <c r="Q710" i="94"/>
  <c r="C710" i="94"/>
  <c r="B710" i="94" s="1"/>
  <c r="U709" i="94"/>
  <c r="U708" i="94" s="1"/>
  <c r="Q709" i="94"/>
  <c r="Q708" i="94" s="1"/>
  <c r="C709" i="94"/>
  <c r="B709" i="94" s="1"/>
  <c r="C708" i="94"/>
  <c r="B708" i="94" s="1"/>
  <c r="U707" i="94"/>
  <c r="Q707" i="94"/>
  <c r="C707" i="94"/>
  <c r="B707" i="94" s="1"/>
  <c r="C706" i="94"/>
  <c r="B706" i="94" s="1"/>
  <c r="C705" i="94"/>
  <c r="B705" i="94" s="1"/>
  <c r="C704" i="94"/>
  <c r="B704" i="94" s="1"/>
  <c r="U703" i="94"/>
  <c r="Q703" i="94"/>
  <c r="C703" i="94"/>
  <c r="B703" i="94" s="1"/>
  <c r="U702" i="94"/>
  <c r="U701" i="94" s="1"/>
  <c r="Q702" i="94"/>
  <c r="Q701" i="94" s="1"/>
  <c r="C702" i="94"/>
  <c r="B702" i="94" s="1"/>
  <c r="C701" i="94"/>
  <c r="B701" i="94" s="1"/>
  <c r="C700" i="94"/>
  <c r="B700" i="94" s="1"/>
  <c r="U699" i="94"/>
  <c r="Q699" i="94"/>
  <c r="C699" i="94"/>
  <c r="B699" i="94" s="1"/>
  <c r="U698" i="94"/>
  <c r="Q698" i="94"/>
  <c r="C698" i="94"/>
  <c r="B698" i="94" s="1"/>
  <c r="U697" i="94"/>
  <c r="Q697" i="94"/>
  <c r="C697" i="94"/>
  <c r="B697" i="94" s="1"/>
  <c r="U696" i="94"/>
  <c r="Q696" i="94"/>
  <c r="C696" i="94"/>
  <c r="B696" i="94" s="1"/>
  <c r="C695" i="94"/>
  <c r="B695" i="94" s="1"/>
  <c r="U694" i="94"/>
  <c r="Q694" i="94"/>
  <c r="C694" i="94"/>
  <c r="B694" i="94" s="1"/>
  <c r="C693" i="94"/>
  <c r="B693" i="94" s="1"/>
  <c r="U692" i="94"/>
  <c r="Q692" i="94"/>
  <c r="C692" i="94"/>
  <c r="B692" i="94" s="1"/>
  <c r="U691" i="94"/>
  <c r="U690" i="94" s="1"/>
  <c r="Q691" i="94"/>
  <c r="C691" i="94"/>
  <c r="B691" i="94" s="1"/>
  <c r="C690" i="94"/>
  <c r="B690" i="94" s="1"/>
  <c r="C689" i="94"/>
  <c r="B689" i="94" s="1"/>
  <c r="U688" i="94"/>
  <c r="Q688" i="94"/>
  <c r="C688" i="94"/>
  <c r="B688" i="94" s="1"/>
  <c r="U687" i="94"/>
  <c r="Q687" i="94"/>
  <c r="Q686" i="94" s="1"/>
  <c r="C687" i="94"/>
  <c r="B687" i="94" s="1"/>
  <c r="C686" i="94"/>
  <c r="B686" i="94" s="1"/>
  <c r="U685" i="94"/>
  <c r="Q685" i="94"/>
  <c r="C685" i="94"/>
  <c r="B685" i="94" s="1"/>
  <c r="U684" i="94"/>
  <c r="Q684" i="94"/>
  <c r="C684" i="94"/>
  <c r="B684" i="94"/>
  <c r="U683" i="94"/>
  <c r="Q683" i="94"/>
  <c r="C683" i="94"/>
  <c r="B683" i="94" s="1"/>
  <c r="U682" i="94"/>
  <c r="Q682" i="94"/>
  <c r="C682" i="94"/>
  <c r="B682" i="94" s="1"/>
  <c r="U681" i="94"/>
  <c r="Q681" i="94"/>
  <c r="C681" i="94"/>
  <c r="B681" i="94" s="1"/>
  <c r="U680" i="94"/>
  <c r="Q680" i="94"/>
  <c r="C680" i="94"/>
  <c r="B680" i="94"/>
  <c r="U679" i="94"/>
  <c r="Q679" i="94"/>
  <c r="C679" i="94"/>
  <c r="B679" i="94" s="1"/>
  <c r="U678" i="94"/>
  <c r="Q678" i="94"/>
  <c r="C678" i="94"/>
  <c r="B678" i="94" s="1"/>
  <c r="U677" i="94"/>
  <c r="Q677" i="94"/>
  <c r="C677" i="94"/>
  <c r="B677" i="94" s="1"/>
  <c r="U676" i="94"/>
  <c r="Q676" i="94"/>
  <c r="C676" i="94"/>
  <c r="B676" i="94" s="1"/>
  <c r="U675" i="94"/>
  <c r="Q675" i="94"/>
  <c r="Q674" i="94" s="1"/>
  <c r="C675" i="94"/>
  <c r="B675" i="94" s="1"/>
  <c r="C674" i="94"/>
  <c r="B674" i="94" s="1"/>
  <c r="C673" i="94"/>
  <c r="B673" i="94" s="1"/>
  <c r="U672" i="94"/>
  <c r="Q672" i="94"/>
  <c r="C672" i="94"/>
  <c r="B672" i="94"/>
  <c r="U671" i="94"/>
  <c r="Q671" i="94"/>
  <c r="C671" i="94"/>
  <c r="B671" i="94" s="1"/>
  <c r="U670" i="94"/>
  <c r="Q670" i="94"/>
  <c r="C670" i="94"/>
  <c r="B670" i="94" s="1"/>
  <c r="U669" i="94"/>
  <c r="Q669" i="94"/>
  <c r="C669" i="94"/>
  <c r="B669" i="94" s="1"/>
  <c r="C668" i="94"/>
  <c r="B668" i="94" s="1"/>
  <c r="U667" i="94"/>
  <c r="Q667" i="94"/>
  <c r="C667" i="94"/>
  <c r="B667" i="94" s="1"/>
  <c r="U666" i="94"/>
  <c r="Q666" i="94"/>
  <c r="C666" i="94"/>
  <c r="B666" i="94"/>
  <c r="U665" i="94"/>
  <c r="Q665" i="94"/>
  <c r="Q663" i="94" s="1"/>
  <c r="C665" i="94"/>
  <c r="B665" i="94" s="1"/>
  <c r="U664" i="94"/>
  <c r="Q664" i="94"/>
  <c r="C664" i="94"/>
  <c r="B664" i="94"/>
  <c r="C663" i="94"/>
  <c r="B663" i="94" s="1"/>
  <c r="C662" i="94"/>
  <c r="B662" i="94"/>
  <c r="U661" i="94"/>
  <c r="Q661" i="94"/>
  <c r="C661" i="94"/>
  <c r="B661" i="94" s="1"/>
  <c r="U660" i="94"/>
  <c r="Q660" i="94"/>
  <c r="C660" i="94"/>
  <c r="B660" i="94"/>
  <c r="U659" i="94"/>
  <c r="Q659" i="94"/>
  <c r="C659" i="94"/>
  <c r="B659" i="94" s="1"/>
  <c r="U658" i="94"/>
  <c r="Q658" i="94"/>
  <c r="C658" i="94"/>
  <c r="B658" i="94"/>
  <c r="U657" i="94"/>
  <c r="Q657" i="94"/>
  <c r="C657" i="94"/>
  <c r="B657" i="94" s="1"/>
  <c r="U656" i="94"/>
  <c r="C656" i="94"/>
  <c r="B656" i="94" s="1"/>
  <c r="U655" i="94"/>
  <c r="Q655" i="94"/>
  <c r="C655" i="94"/>
  <c r="B655" i="94" s="1"/>
  <c r="U654" i="94"/>
  <c r="Q654" i="94"/>
  <c r="C654" i="94"/>
  <c r="B654" i="94"/>
  <c r="C653" i="94"/>
  <c r="B653" i="94"/>
  <c r="U652" i="94"/>
  <c r="Q652" i="94"/>
  <c r="C652" i="94"/>
  <c r="B652" i="94" s="1"/>
  <c r="U651" i="94"/>
  <c r="Q651" i="94"/>
  <c r="C651" i="94"/>
  <c r="B651" i="94" s="1"/>
  <c r="U650" i="94"/>
  <c r="U648" i="94" s="1"/>
  <c r="Q650" i="94"/>
  <c r="Q648" i="94" s="1"/>
  <c r="C650" i="94"/>
  <c r="B650" i="94" s="1"/>
  <c r="U649" i="94"/>
  <c r="Q649" i="94"/>
  <c r="C649" i="94"/>
  <c r="B649" i="94"/>
  <c r="C648" i="94"/>
  <c r="B648" i="94" s="1"/>
  <c r="U647" i="94"/>
  <c r="Q647" i="94"/>
  <c r="C647" i="94"/>
  <c r="B647" i="94" s="1"/>
  <c r="U646" i="94"/>
  <c r="Q646" i="94"/>
  <c r="C646" i="94"/>
  <c r="B646" i="94" s="1"/>
  <c r="U645" i="94"/>
  <c r="Q645" i="94"/>
  <c r="C645" i="94"/>
  <c r="B645" i="94"/>
  <c r="U644" i="94"/>
  <c r="Q644" i="94"/>
  <c r="C644" i="94"/>
  <c r="B644" i="94" s="1"/>
  <c r="C643" i="94"/>
  <c r="B643" i="94" s="1"/>
  <c r="U642" i="94"/>
  <c r="Q642" i="94"/>
  <c r="C642" i="94"/>
  <c r="B642" i="94" s="1"/>
  <c r="U641" i="94"/>
  <c r="Q641" i="94"/>
  <c r="Q634" i="94" s="1"/>
  <c r="Q633" i="94" s="1"/>
  <c r="C641" i="94"/>
  <c r="B641" i="94"/>
  <c r="U640" i="94"/>
  <c r="Q640" i="94"/>
  <c r="C640" i="94"/>
  <c r="B640" i="94" s="1"/>
  <c r="U639" i="94"/>
  <c r="Q639" i="94"/>
  <c r="C639" i="94"/>
  <c r="B639" i="94" s="1"/>
  <c r="U638" i="94"/>
  <c r="Q638" i="94"/>
  <c r="C638" i="94"/>
  <c r="B638" i="94" s="1"/>
  <c r="U637" i="94"/>
  <c r="Q637" i="94"/>
  <c r="C637" i="94"/>
  <c r="B637" i="94" s="1"/>
  <c r="U636" i="94"/>
  <c r="Q636" i="94"/>
  <c r="C636" i="94"/>
  <c r="B636" i="94" s="1"/>
  <c r="U635" i="94"/>
  <c r="Q635" i="94"/>
  <c r="C635" i="94"/>
  <c r="B635" i="94"/>
  <c r="C634" i="94"/>
  <c r="B634" i="94" s="1"/>
  <c r="C633" i="94"/>
  <c r="B633" i="94" s="1"/>
  <c r="C632" i="94"/>
  <c r="B632" i="94" s="1"/>
  <c r="U631" i="94"/>
  <c r="Q631" i="94"/>
  <c r="C631" i="94"/>
  <c r="B631" i="94" s="1"/>
  <c r="U630" i="94"/>
  <c r="Q630" i="94"/>
  <c r="C630" i="94"/>
  <c r="B630" i="94" s="1"/>
  <c r="U629" i="94"/>
  <c r="Q629" i="94"/>
  <c r="C629" i="94"/>
  <c r="B629" i="94" s="1"/>
  <c r="U628" i="94"/>
  <c r="Q628" i="94"/>
  <c r="C628" i="94"/>
  <c r="B628" i="94"/>
  <c r="U627" i="94"/>
  <c r="Q627" i="94"/>
  <c r="C627" i="94"/>
  <c r="B627" i="94" s="1"/>
  <c r="U626" i="94"/>
  <c r="Q626" i="94"/>
  <c r="C626" i="94"/>
  <c r="B626" i="94" s="1"/>
  <c r="C625" i="94"/>
  <c r="B625" i="94" s="1"/>
  <c r="U624" i="94"/>
  <c r="Q624" i="94"/>
  <c r="C624" i="94"/>
  <c r="B624" i="94" s="1"/>
  <c r="U623" i="94"/>
  <c r="Q623" i="94"/>
  <c r="C623" i="94"/>
  <c r="B623" i="94" s="1"/>
  <c r="U622" i="94"/>
  <c r="Q622" i="94"/>
  <c r="C622" i="94"/>
  <c r="B622" i="94"/>
  <c r="U621" i="94"/>
  <c r="Q621" i="94"/>
  <c r="C621" i="94"/>
  <c r="B621" i="94" s="1"/>
  <c r="U620" i="94"/>
  <c r="Q620" i="94"/>
  <c r="C620" i="94"/>
  <c r="B620" i="94" s="1"/>
  <c r="U619" i="94"/>
  <c r="Q619" i="94"/>
  <c r="C619" i="94"/>
  <c r="B619" i="94" s="1"/>
  <c r="C618" i="94"/>
  <c r="B618" i="94" s="1"/>
  <c r="U617" i="94"/>
  <c r="Q617" i="94"/>
  <c r="C617" i="94"/>
  <c r="B617" i="94"/>
  <c r="U616" i="94"/>
  <c r="Q616" i="94"/>
  <c r="C616" i="94"/>
  <c r="B616" i="94" s="1"/>
  <c r="U615" i="94"/>
  <c r="Q615" i="94"/>
  <c r="C615" i="94"/>
  <c r="B615" i="94"/>
  <c r="U614" i="94"/>
  <c r="Q614" i="94"/>
  <c r="C614" i="94"/>
  <c r="B614" i="94" s="1"/>
  <c r="U613" i="94"/>
  <c r="Q613" i="94"/>
  <c r="C613" i="94"/>
  <c r="B613" i="94"/>
  <c r="U612" i="94"/>
  <c r="Q612" i="94"/>
  <c r="C612" i="94"/>
  <c r="B612" i="94" s="1"/>
  <c r="U611" i="94"/>
  <c r="Q611" i="94"/>
  <c r="C611" i="94"/>
  <c r="B611" i="94"/>
  <c r="U610" i="94"/>
  <c r="Q610" i="94"/>
  <c r="C610" i="94"/>
  <c r="B610" i="94" s="1"/>
  <c r="U609" i="94"/>
  <c r="Q609" i="94"/>
  <c r="C609" i="94"/>
  <c r="B609" i="94"/>
  <c r="U608" i="94"/>
  <c r="Q608" i="94"/>
  <c r="C608" i="94"/>
  <c r="B608" i="94" s="1"/>
  <c r="C607" i="94"/>
  <c r="B607" i="94" s="1"/>
  <c r="C606" i="94"/>
  <c r="B606" i="94" s="1"/>
  <c r="U605" i="94"/>
  <c r="Q605" i="94"/>
  <c r="C605" i="94"/>
  <c r="B605" i="94" s="1"/>
  <c r="U604" i="94"/>
  <c r="Q604" i="94"/>
  <c r="Q603" i="94" s="1"/>
  <c r="C604" i="94"/>
  <c r="B604" i="94" s="1"/>
  <c r="C603" i="94"/>
  <c r="B603" i="94" s="1"/>
  <c r="U602" i="94"/>
  <c r="Q602" i="94"/>
  <c r="C602" i="94"/>
  <c r="B602" i="94" s="1"/>
  <c r="U601" i="94"/>
  <c r="Q601" i="94"/>
  <c r="C601" i="94"/>
  <c r="B601" i="94" s="1"/>
  <c r="C600" i="94"/>
  <c r="B600" i="94" s="1"/>
  <c r="C599" i="94"/>
  <c r="B599" i="94" s="1"/>
  <c r="U598" i="94"/>
  <c r="Q598" i="94"/>
  <c r="C598" i="94"/>
  <c r="B598" i="94" s="1"/>
  <c r="U597" i="94"/>
  <c r="U596" i="94" s="1"/>
  <c r="Q597" i="94"/>
  <c r="C597" i="94"/>
  <c r="B597" i="94" s="1"/>
  <c r="C596" i="94"/>
  <c r="B596" i="94"/>
  <c r="U595" i="94"/>
  <c r="Q595" i="94"/>
  <c r="C595" i="94"/>
  <c r="B595" i="94" s="1"/>
  <c r="U594" i="94"/>
  <c r="Q594" i="94"/>
  <c r="C594" i="94"/>
  <c r="B594" i="94"/>
  <c r="U593" i="94"/>
  <c r="Q593" i="94"/>
  <c r="C593" i="94"/>
  <c r="B593" i="94" s="1"/>
  <c r="U592" i="94"/>
  <c r="Q592" i="94"/>
  <c r="C592" i="94"/>
  <c r="B592" i="94"/>
  <c r="U591" i="94"/>
  <c r="Q591" i="94"/>
  <c r="C591" i="94"/>
  <c r="B591" i="94" s="1"/>
  <c r="U590" i="94"/>
  <c r="Q590" i="94"/>
  <c r="C590" i="94"/>
  <c r="B590" i="94"/>
  <c r="U589" i="94"/>
  <c r="Q589" i="94"/>
  <c r="C589" i="94"/>
  <c r="B589" i="94" s="1"/>
  <c r="C588" i="94"/>
  <c r="B588" i="94" s="1"/>
  <c r="U587" i="94"/>
  <c r="Q587" i="94"/>
  <c r="C587" i="94"/>
  <c r="B587" i="94" s="1"/>
  <c r="U586" i="94"/>
  <c r="Q586" i="94"/>
  <c r="C586" i="94"/>
  <c r="B586" i="94" s="1"/>
  <c r="U585" i="94"/>
  <c r="Q585" i="94"/>
  <c r="C585" i="94"/>
  <c r="B585" i="94"/>
  <c r="U584" i="94"/>
  <c r="Q584" i="94"/>
  <c r="Q582" i="94" s="1"/>
  <c r="C584" i="94"/>
  <c r="B584" i="94" s="1"/>
  <c r="U583" i="94"/>
  <c r="Q583" i="94"/>
  <c r="C583" i="94"/>
  <c r="B583" i="94" s="1"/>
  <c r="C582" i="94"/>
  <c r="B582" i="94" s="1"/>
  <c r="U581" i="94"/>
  <c r="Q581" i="94"/>
  <c r="C581" i="94"/>
  <c r="B581" i="94"/>
  <c r="U580" i="94"/>
  <c r="Q580" i="94"/>
  <c r="C580" i="94"/>
  <c r="B580" i="94" s="1"/>
  <c r="U579" i="94"/>
  <c r="Q579" i="94"/>
  <c r="C579" i="94"/>
  <c r="B579" i="94"/>
  <c r="U578" i="94"/>
  <c r="Q578" i="94"/>
  <c r="C578" i="94"/>
  <c r="B578" i="94" s="1"/>
  <c r="U577" i="94"/>
  <c r="Q577" i="94"/>
  <c r="C577" i="94"/>
  <c r="B577" i="94"/>
  <c r="C576" i="94"/>
  <c r="B576" i="94" s="1"/>
  <c r="C575" i="94"/>
  <c r="B575" i="94" s="1"/>
  <c r="U574" i="94"/>
  <c r="Q574" i="94"/>
  <c r="C574" i="94"/>
  <c r="B574" i="94" s="1"/>
  <c r="C573" i="94"/>
  <c r="B573" i="94"/>
  <c r="U572" i="94"/>
  <c r="Q572" i="94"/>
  <c r="C572" i="94"/>
  <c r="B572" i="94" s="1"/>
  <c r="U571" i="94"/>
  <c r="Q571" i="94"/>
  <c r="C571" i="94"/>
  <c r="B571" i="94" s="1"/>
  <c r="U570" i="94"/>
  <c r="U569" i="94" s="1"/>
  <c r="Q570" i="94"/>
  <c r="C570" i="94"/>
  <c r="B570" i="94" s="1"/>
  <c r="C569" i="94"/>
  <c r="B569" i="94" s="1"/>
  <c r="U568" i="94"/>
  <c r="Q568" i="94"/>
  <c r="C568" i="94"/>
  <c r="B568" i="94" s="1"/>
  <c r="U567" i="94"/>
  <c r="Q567" i="94"/>
  <c r="C567" i="94"/>
  <c r="B567" i="94"/>
  <c r="U566" i="94"/>
  <c r="Q566" i="94"/>
  <c r="C566" i="94"/>
  <c r="B566" i="94" s="1"/>
  <c r="U565" i="94"/>
  <c r="Q565" i="94"/>
  <c r="C565" i="94"/>
  <c r="B565" i="94" s="1"/>
  <c r="U564" i="94"/>
  <c r="Q564" i="94"/>
  <c r="C564" i="94"/>
  <c r="B564" i="94" s="1"/>
  <c r="U563" i="94"/>
  <c r="Q563" i="94"/>
  <c r="C563" i="94"/>
  <c r="B563" i="94" s="1"/>
  <c r="C562" i="94"/>
  <c r="B562" i="94" s="1"/>
  <c r="C561" i="94"/>
  <c r="B561" i="94" s="1"/>
  <c r="U560" i="94"/>
  <c r="Q560" i="94"/>
  <c r="C560" i="94"/>
  <c r="B560" i="94" s="1"/>
  <c r="U559" i="94"/>
  <c r="Q559" i="94"/>
  <c r="C559" i="94"/>
  <c r="B559" i="94" s="1"/>
  <c r="U558" i="94"/>
  <c r="U557" i="94" s="1"/>
  <c r="Q558" i="94"/>
  <c r="C558" i="94"/>
  <c r="B558" i="94" s="1"/>
  <c r="C557" i="94"/>
  <c r="B557" i="94" s="1"/>
  <c r="U556" i="94"/>
  <c r="Q556" i="94"/>
  <c r="C556" i="94"/>
  <c r="B556" i="94" s="1"/>
  <c r="U555" i="94"/>
  <c r="Q555" i="94"/>
  <c r="C555" i="94"/>
  <c r="B555" i="94" s="1"/>
  <c r="U554" i="94"/>
  <c r="Q554" i="94"/>
  <c r="C554" i="94"/>
  <c r="B554" i="94" s="1"/>
  <c r="C553" i="94"/>
  <c r="B553" i="94"/>
  <c r="C552" i="94"/>
  <c r="B552" i="94" s="1"/>
  <c r="U551" i="94"/>
  <c r="Q551" i="94"/>
  <c r="C551" i="94"/>
  <c r="B551" i="94"/>
  <c r="U550" i="94"/>
  <c r="Q550" i="94"/>
  <c r="C550" i="94"/>
  <c r="B550" i="94" s="1"/>
  <c r="U549" i="94"/>
  <c r="Q549" i="94"/>
  <c r="C549" i="94"/>
  <c r="B549" i="94" s="1"/>
  <c r="U548" i="94"/>
  <c r="Q548" i="94"/>
  <c r="C548" i="94"/>
  <c r="B548" i="94" s="1"/>
  <c r="U547" i="94"/>
  <c r="Q547" i="94"/>
  <c r="C547" i="94"/>
  <c r="B547" i="94"/>
  <c r="U546" i="94"/>
  <c r="Q546" i="94"/>
  <c r="Q545" i="94" s="1"/>
  <c r="C546" i="94"/>
  <c r="B546" i="94" s="1"/>
  <c r="C545" i="94"/>
  <c r="B545" i="94" s="1"/>
  <c r="U544" i="94"/>
  <c r="Q544" i="94"/>
  <c r="C544" i="94"/>
  <c r="B544" i="94" s="1"/>
  <c r="C543" i="94"/>
  <c r="B543" i="94" s="1"/>
  <c r="U542" i="94"/>
  <c r="Q542" i="94"/>
  <c r="C542" i="94"/>
  <c r="B542" i="94"/>
  <c r="U541" i="94"/>
  <c r="Q541" i="94"/>
  <c r="C541" i="94"/>
  <c r="B541" i="94" s="1"/>
  <c r="C540" i="94"/>
  <c r="B540" i="94" s="1"/>
  <c r="C539" i="94"/>
  <c r="B539" i="94"/>
  <c r="C538" i="94"/>
  <c r="B538" i="94" s="1"/>
  <c r="C537" i="94"/>
  <c r="B537" i="94" s="1"/>
  <c r="U536" i="94"/>
  <c r="Q536" i="94"/>
  <c r="C536" i="94"/>
  <c r="B536" i="94" s="1"/>
  <c r="U535" i="94"/>
  <c r="Q535" i="94"/>
  <c r="C535" i="94"/>
  <c r="B535" i="94"/>
  <c r="C534" i="94"/>
  <c r="B534" i="94"/>
  <c r="U533" i="94"/>
  <c r="Q533" i="94"/>
  <c r="C533" i="94"/>
  <c r="B533" i="94" s="1"/>
  <c r="U532" i="94"/>
  <c r="Q532" i="94"/>
  <c r="C532" i="94"/>
  <c r="B532" i="94" s="1"/>
  <c r="U531" i="94"/>
  <c r="Q531" i="94"/>
  <c r="C531" i="94"/>
  <c r="B531" i="94" s="1"/>
  <c r="U530" i="94"/>
  <c r="Q530" i="94"/>
  <c r="C530" i="94"/>
  <c r="B530" i="94"/>
  <c r="U529" i="94"/>
  <c r="Q529" i="94"/>
  <c r="C529" i="94"/>
  <c r="B529" i="94" s="1"/>
  <c r="U528" i="94"/>
  <c r="Q528" i="94"/>
  <c r="Q527" i="94" s="1"/>
  <c r="C528" i="94"/>
  <c r="B528" i="94"/>
  <c r="U527" i="94"/>
  <c r="C527" i="94"/>
  <c r="B527" i="94" s="1"/>
  <c r="U526" i="94"/>
  <c r="Q526" i="94"/>
  <c r="C526" i="94"/>
  <c r="B526" i="94" s="1"/>
  <c r="U525" i="94"/>
  <c r="Q525" i="94"/>
  <c r="C525" i="94"/>
  <c r="B525" i="94" s="1"/>
  <c r="U524" i="94"/>
  <c r="Q524" i="94"/>
  <c r="C524" i="94"/>
  <c r="B524" i="94" s="1"/>
  <c r="C523" i="94"/>
  <c r="B523" i="94" s="1"/>
  <c r="C522" i="94"/>
  <c r="B522" i="94" s="1"/>
  <c r="U521" i="94"/>
  <c r="Q521" i="94"/>
  <c r="C521" i="94"/>
  <c r="B521" i="94" s="1"/>
  <c r="U520" i="94"/>
  <c r="Q520" i="94"/>
  <c r="C520" i="94"/>
  <c r="B520" i="94" s="1"/>
  <c r="U519" i="94"/>
  <c r="Q519" i="94"/>
  <c r="C519" i="94"/>
  <c r="B519" i="94"/>
  <c r="U518" i="94"/>
  <c r="Q518" i="94"/>
  <c r="C518" i="94"/>
  <c r="B518" i="94" s="1"/>
  <c r="U517" i="94"/>
  <c r="Q517" i="94"/>
  <c r="C517" i="94"/>
  <c r="B517" i="94"/>
  <c r="U516" i="94"/>
  <c r="Q516" i="94"/>
  <c r="C516" i="94"/>
  <c r="B516" i="94" s="1"/>
  <c r="C515" i="94"/>
  <c r="B515" i="94" s="1"/>
  <c r="U514" i="94"/>
  <c r="Q514" i="94"/>
  <c r="C514" i="94"/>
  <c r="B514" i="94" s="1"/>
  <c r="U513" i="94"/>
  <c r="Q513" i="94"/>
  <c r="C513" i="94"/>
  <c r="B513" i="94" s="1"/>
  <c r="U512" i="94"/>
  <c r="Q512" i="94"/>
  <c r="C512" i="94"/>
  <c r="B512" i="94" s="1"/>
  <c r="C511" i="94"/>
  <c r="B511" i="94" s="1"/>
  <c r="U510" i="94"/>
  <c r="Q510" i="94"/>
  <c r="C510" i="94"/>
  <c r="B510" i="94" s="1"/>
  <c r="C509" i="94"/>
  <c r="B509" i="94" s="1"/>
  <c r="U508" i="94"/>
  <c r="Q508" i="94"/>
  <c r="C508" i="94"/>
  <c r="B508" i="94" s="1"/>
  <c r="U507" i="94"/>
  <c r="Q507" i="94"/>
  <c r="C507" i="94"/>
  <c r="B507" i="94" s="1"/>
  <c r="U506" i="94"/>
  <c r="Q506" i="94"/>
  <c r="C506" i="94"/>
  <c r="B506" i="94" s="1"/>
  <c r="U505" i="94"/>
  <c r="Q505" i="94"/>
  <c r="C505" i="94"/>
  <c r="B505" i="94" s="1"/>
  <c r="U504" i="94"/>
  <c r="Q504" i="94"/>
  <c r="C504" i="94"/>
  <c r="B504" i="94" s="1"/>
  <c r="U503" i="94"/>
  <c r="Q503" i="94"/>
  <c r="C503" i="94"/>
  <c r="B503" i="94" s="1"/>
  <c r="C502" i="94"/>
  <c r="B502" i="94" s="1"/>
  <c r="C501" i="94"/>
  <c r="B501" i="94"/>
  <c r="C500" i="94"/>
  <c r="B500" i="94" s="1"/>
  <c r="U499" i="94"/>
  <c r="Q499" i="94"/>
  <c r="C499" i="94"/>
  <c r="B499" i="94" s="1"/>
  <c r="U498" i="94"/>
  <c r="Q498" i="94"/>
  <c r="C498" i="94"/>
  <c r="B498" i="94" s="1"/>
  <c r="U497" i="94"/>
  <c r="Q497" i="94"/>
  <c r="C497" i="94"/>
  <c r="B497" i="94" s="1"/>
  <c r="U496" i="94"/>
  <c r="Q496" i="94"/>
  <c r="Q495" i="94" s="1"/>
  <c r="C496" i="94"/>
  <c r="B496" i="94" s="1"/>
  <c r="C495" i="94"/>
  <c r="B495" i="94"/>
  <c r="U494" i="94"/>
  <c r="Q494" i="94"/>
  <c r="C494" i="94"/>
  <c r="B494" i="94" s="1"/>
  <c r="U493" i="94"/>
  <c r="Q493" i="94"/>
  <c r="C493" i="94"/>
  <c r="B493" i="94"/>
  <c r="U492" i="94"/>
  <c r="Q492" i="94"/>
  <c r="C492" i="94"/>
  <c r="B492" i="94" s="1"/>
  <c r="U491" i="94"/>
  <c r="Q491" i="94"/>
  <c r="C491" i="94"/>
  <c r="B491" i="94"/>
  <c r="U490" i="94"/>
  <c r="Q490" i="94"/>
  <c r="C490" i="94"/>
  <c r="B490" i="94" s="1"/>
  <c r="U489" i="94"/>
  <c r="Q489" i="94"/>
  <c r="C489" i="94"/>
  <c r="B489" i="94"/>
  <c r="U488" i="94"/>
  <c r="Q488" i="94"/>
  <c r="C488" i="94"/>
  <c r="B488" i="94" s="1"/>
  <c r="U487" i="94"/>
  <c r="Q487" i="94"/>
  <c r="C487" i="94"/>
  <c r="B487" i="94"/>
  <c r="C486" i="94"/>
  <c r="B486" i="94" s="1"/>
  <c r="C485" i="94"/>
  <c r="B485" i="94"/>
  <c r="C484" i="94"/>
  <c r="B484" i="94" s="1"/>
  <c r="U483" i="94"/>
  <c r="Q483" i="94"/>
  <c r="C483" i="94"/>
  <c r="B483" i="94"/>
  <c r="U482" i="94"/>
  <c r="Q482" i="94"/>
  <c r="C482" i="94"/>
  <c r="B482" i="94" s="1"/>
  <c r="U481" i="94"/>
  <c r="Q481" i="94"/>
  <c r="C481" i="94"/>
  <c r="B481" i="94" s="1"/>
  <c r="U480" i="94"/>
  <c r="Q480" i="94"/>
  <c r="C480" i="94"/>
  <c r="B480" i="94" s="1"/>
  <c r="U479" i="94"/>
  <c r="Q479" i="94"/>
  <c r="C479" i="94"/>
  <c r="B479" i="94" s="1"/>
  <c r="U478" i="94"/>
  <c r="Q478" i="94"/>
  <c r="C478" i="94"/>
  <c r="B478" i="94" s="1"/>
  <c r="C477" i="94"/>
  <c r="B477" i="94" s="1"/>
  <c r="C476" i="94"/>
  <c r="B476" i="94"/>
  <c r="U475" i="94"/>
  <c r="Q475" i="94"/>
  <c r="C475" i="94"/>
  <c r="B475" i="94" s="1"/>
  <c r="U474" i="94"/>
  <c r="Q474" i="94"/>
  <c r="C474" i="94"/>
  <c r="B474" i="94" s="1"/>
  <c r="U473" i="94"/>
  <c r="Q473" i="94"/>
  <c r="C473" i="94"/>
  <c r="B473" i="94" s="1"/>
  <c r="U472" i="94"/>
  <c r="Q472" i="94"/>
  <c r="C472" i="94"/>
  <c r="B472" i="94" s="1"/>
  <c r="U471" i="94"/>
  <c r="Q471" i="94"/>
  <c r="C471" i="94"/>
  <c r="B471" i="94" s="1"/>
  <c r="C470" i="94"/>
  <c r="B470" i="94" s="1"/>
  <c r="U469" i="94"/>
  <c r="Q469" i="94"/>
  <c r="C469" i="94"/>
  <c r="B469" i="94" s="1"/>
  <c r="U468" i="94"/>
  <c r="Q468" i="94"/>
  <c r="C468" i="94"/>
  <c r="B468" i="94"/>
  <c r="U467" i="94"/>
  <c r="Q467" i="94"/>
  <c r="C467" i="94"/>
  <c r="B467" i="94" s="1"/>
  <c r="U466" i="94"/>
  <c r="Q466" i="94"/>
  <c r="C466" i="94"/>
  <c r="B466" i="94" s="1"/>
  <c r="U465" i="94"/>
  <c r="Q465" i="94"/>
  <c r="C465" i="94"/>
  <c r="B465" i="94" s="1"/>
  <c r="U464" i="94"/>
  <c r="Q464" i="94"/>
  <c r="C464" i="94"/>
  <c r="B464" i="94"/>
  <c r="U463" i="94"/>
  <c r="Q463" i="94"/>
  <c r="C463" i="94"/>
  <c r="B463" i="94" s="1"/>
  <c r="U462" i="94"/>
  <c r="U461" i="94" s="1"/>
  <c r="Q462" i="94"/>
  <c r="C462" i="94"/>
  <c r="B462" i="94" s="1"/>
  <c r="C461" i="94"/>
  <c r="B461" i="94" s="1"/>
  <c r="U460" i="94"/>
  <c r="Q460" i="94"/>
  <c r="C460" i="94"/>
  <c r="B460" i="94" s="1"/>
  <c r="U459" i="94"/>
  <c r="Q459" i="94"/>
  <c r="C459" i="94"/>
  <c r="B459" i="94" s="1"/>
  <c r="U458" i="94"/>
  <c r="Q458" i="94"/>
  <c r="C458" i="94"/>
  <c r="B458" i="94" s="1"/>
  <c r="U457" i="94"/>
  <c r="Q457" i="94"/>
  <c r="C457" i="94"/>
  <c r="B457" i="94" s="1"/>
  <c r="U456" i="94"/>
  <c r="Q456" i="94"/>
  <c r="C456" i="94"/>
  <c r="B456" i="94" s="1"/>
  <c r="C455" i="94"/>
  <c r="B455" i="94" s="1"/>
  <c r="U454" i="94"/>
  <c r="Q454" i="94"/>
  <c r="C454" i="94"/>
  <c r="B454" i="94" s="1"/>
  <c r="U453" i="94"/>
  <c r="Q453" i="94"/>
  <c r="C453" i="94"/>
  <c r="B453" i="94" s="1"/>
  <c r="U452" i="94"/>
  <c r="Q452" i="94"/>
  <c r="C452" i="94"/>
  <c r="B452" i="94"/>
  <c r="U451" i="94"/>
  <c r="Q451" i="94"/>
  <c r="C451" i="94"/>
  <c r="B451" i="94" s="1"/>
  <c r="U450" i="94"/>
  <c r="Q450" i="94"/>
  <c r="C450" i="94"/>
  <c r="B450" i="94" s="1"/>
  <c r="C449" i="94"/>
  <c r="B449" i="94" s="1"/>
  <c r="C448" i="94"/>
  <c r="B448" i="94" s="1"/>
  <c r="U447" i="94"/>
  <c r="Q447" i="94"/>
  <c r="C447" i="94"/>
  <c r="B447" i="94" s="1"/>
  <c r="C446" i="94"/>
  <c r="B446" i="94" s="1"/>
  <c r="U445" i="94"/>
  <c r="Q445" i="94"/>
  <c r="C445" i="94"/>
  <c r="B445" i="94" s="1"/>
  <c r="U444" i="94"/>
  <c r="Q444" i="94"/>
  <c r="C444" i="94"/>
  <c r="B444" i="94" s="1"/>
  <c r="U443" i="94"/>
  <c r="U442" i="94" s="1"/>
  <c r="Q443" i="94"/>
  <c r="Q442" i="94" s="1"/>
  <c r="C443" i="94"/>
  <c r="B443" i="94" s="1"/>
  <c r="C442" i="94"/>
  <c r="B442" i="94" s="1"/>
  <c r="U441" i="94"/>
  <c r="Q441" i="94"/>
  <c r="C441" i="94"/>
  <c r="B441" i="94" s="1"/>
  <c r="U440" i="94"/>
  <c r="Q440" i="94"/>
  <c r="C440" i="94"/>
  <c r="B440" i="94"/>
  <c r="U439" i="94"/>
  <c r="Q439" i="94"/>
  <c r="C439" i="94"/>
  <c r="B439" i="94" s="1"/>
  <c r="U438" i="94"/>
  <c r="Q438" i="94"/>
  <c r="C438" i="94"/>
  <c r="B438" i="94" s="1"/>
  <c r="U437" i="94"/>
  <c r="Q437" i="94"/>
  <c r="C437" i="94"/>
  <c r="B437" i="94" s="1"/>
  <c r="U436" i="94"/>
  <c r="Q436" i="94"/>
  <c r="C436" i="94"/>
  <c r="B436" i="94"/>
  <c r="U435" i="94"/>
  <c r="Q435" i="94"/>
  <c r="C435" i="94"/>
  <c r="B435" i="94" s="1"/>
  <c r="C434" i="94"/>
  <c r="B434" i="94" s="1"/>
  <c r="U433" i="94"/>
  <c r="Q433" i="94"/>
  <c r="C433" i="94"/>
  <c r="B433" i="94" s="1"/>
  <c r="U432" i="94"/>
  <c r="Q432" i="94"/>
  <c r="C432" i="94"/>
  <c r="B432" i="94" s="1"/>
  <c r="U431" i="94"/>
  <c r="Q431" i="94"/>
  <c r="C431" i="94"/>
  <c r="B431" i="94" s="1"/>
  <c r="U430" i="94"/>
  <c r="Q430" i="94"/>
  <c r="C430" i="94"/>
  <c r="B430" i="94"/>
  <c r="U429" i="94"/>
  <c r="Q429" i="94"/>
  <c r="C429" i="94"/>
  <c r="B429" i="94" s="1"/>
  <c r="U428" i="94"/>
  <c r="Q428" i="94"/>
  <c r="C428" i="94"/>
  <c r="B428" i="94" s="1"/>
  <c r="U427" i="94"/>
  <c r="Q427" i="94"/>
  <c r="C427" i="94"/>
  <c r="B427" i="94" s="1"/>
  <c r="C426" i="94"/>
  <c r="B426" i="94" s="1"/>
  <c r="U425" i="94"/>
  <c r="Q425" i="94"/>
  <c r="C425" i="94"/>
  <c r="B425" i="94" s="1"/>
  <c r="U424" i="94"/>
  <c r="Q424" i="94"/>
  <c r="C424" i="94"/>
  <c r="B424" i="94" s="1"/>
  <c r="U423" i="94"/>
  <c r="Q423" i="94"/>
  <c r="C423" i="94"/>
  <c r="B423" i="94" s="1"/>
  <c r="U422" i="94"/>
  <c r="Q422" i="94"/>
  <c r="C422" i="94"/>
  <c r="B422" i="94" s="1"/>
  <c r="U421" i="94"/>
  <c r="Q421" i="94"/>
  <c r="Q419" i="94" s="1"/>
  <c r="C421" i="94"/>
  <c r="B421" i="94"/>
  <c r="U420" i="94"/>
  <c r="U419" i="94" s="1"/>
  <c r="Q420" i="94"/>
  <c r="C420" i="94"/>
  <c r="B420" i="94" s="1"/>
  <c r="C419" i="94"/>
  <c r="B419" i="94"/>
  <c r="C418" i="94"/>
  <c r="B418" i="94" s="1"/>
  <c r="C417" i="94"/>
  <c r="B417" i="94" s="1"/>
  <c r="U416" i="94"/>
  <c r="Q416" i="94"/>
  <c r="C416" i="94"/>
  <c r="B416" i="94" s="1"/>
  <c r="U415" i="94"/>
  <c r="Q415" i="94"/>
  <c r="C415" i="94"/>
  <c r="B415" i="94" s="1"/>
  <c r="U414" i="94"/>
  <c r="Q414" i="94"/>
  <c r="C414" i="94"/>
  <c r="B414" i="94"/>
  <c r="U413" i="94"/>
  <c r="Q413" i="94"/>
  <c r="C413" i="94"/>
  <c r="B413" i="94" s="1"/>
  <c r="U412" i="94"/>
  <c r="Q412" i="94"/>
  <c r="C412" i="94"/>
  <c r="B412" i="94" s="1"/>
  <c r="U411" i="94"/>
  <c r="Q411" i="94"/>
  <c r="C411" i="94"/>
  <c r="B411" i="94" s="1"/>
  <c r="U410" i="94"/>
  <c r="Q410" i="94"/>
  <c r="C410" i="94"/>
  <c r="B410" i="94" s="1"/>
  <c r="U409" i="94"/>
  <c r="Q409" i="94"/>
  <c r="C409" i="94"/>
  <c r="B409" i="94" s="1"/>
  <c r="U408" i="94"/>
  <c r="Q408" i="94"/>
  <c r="C408" i="94"/>
  <c r="B408" i="94"/>
  <c r="U407" i="94"/>
  <c r="C407" i="94"/>
  <c r="B407" i="94" s="1"/>
  <c r="C406" i="94"/>
  <c r="B406" i="94" s="1"/>
  <c r="U405" i="94"/>
  <c r="Q405" i="94"/>
  <c r="C405" i="94"/>
  <c r="B405" i="94" s="1"/>
  <c r="C404" i="94"/>
  <c r="B404" i="94" s="1"/>
  <c r="U403" i="94"/>
  <c r="U401" i="94" s="1"/>
  <c r="Q403" i="94"/>
  <c r="Q401" i="94" s="1"/>
  <c r="C403" i="94"/>
  <c r="B403" i="94"/>
  <c r="U402" i="94"/>
  <c r="Q402" i="94"/>
  <c r="C402" i="94"/>
  <c r="B402" i="94" s="1"/>
  <c r="C401" i="94"/>
  <c r="B401" i="94"/>
  <c r="C400" i="94"/>
  <c r="B400" i="94" s="1"/>
  <c r="U399" i="94"/>
  <c r="Q399" i="94"/>
  <c r="C399" i="94"/>
  <c r="B399" i="94" s="1"/>
  <c r="U398" i="94"/>
  <c r="Q398" i="94"/>
  <c r="C398" i="94"/>
  <c r="B398" i="94" s="1"/>
  <c r="U397" i="94"/>
  <c r="Q397" i="94"/>
  <c r="C397" i="94"/>
  <c r="B397" i="94"/>
  <c r="U396" i="94"/>
  <c r="Q396" i="94"/>
  <c r="C396" i="94"/>
  <c r="B396" i="94" s="1"/>
  <c r="U395" i="94"/>
  <c r="Q395" i="94"/>
  <c r="C395" i="94"/>
  <c r="B395" i="94" s="1"/>
  <c r="U394" i="94"/>
  <c r="Q394" i="94"/>
  <c r="C394" i="94"/>
  <c r="B394" i="94" s="1"/>
  <c r="U393" i="94"/>
  <c r="Q393" i="94"/>
  <c r="C393" i="94"/>
  <c r="B393" i="94"/>
  <c r="U392" i="94"/>
  <c r="Q392" i="94"/>
  <c r="C392" i="94"/>
  <c r="B392" i="94" s="1"/>
  <c r="U391" i="94"/>
  <c r="Q391" i="94"/>
  <c r="C391" i="94"/>
  <c r="B391" i="94" s="1"/>
  <c r="U390" i="94"/>
  <c r="C390" i="94"/>
  <c r="B390" i="94" s="1"/>
  <c r="C389" i="94"/>
  <c r="B389" i="94" s="1"/>
  <c r="U388" i="94"/>
  <c r="Q388" i="94"/>
  <c r="C388" i="94"/>
  <c r="B388" i="94" s="1"/>
  <c r="C387" i="94"/>
  <c r="B387" i="94" s="1"/>
  <c r="U386" i="94"/>
  <c r="Q386" i="94"/>
  <c r="C386" i="94"/>
  <c r="B386" i="94" s="1"/>
  <c r="U385" i="94"/>
  <c r="Q385" i="94"/>
  <c r="C385" i="94"/>
  <c r="B385" i="94"/>
  <c r="C384" i="94"/>
  <c r="B384" i="94" s="1"/>
  <c r="C383" i="94"/>
  <c r="B383" i="94" s="1"/>
  <c r="U382" i="94"/>
  <c r="Q382" i="94"/>
  <c r="C382" i="94"/>
  <c r="B382" i="94" s="1"/>
  <c r="U381" i="94"/>
  <c r="Q381" i="94"/>
  <c r="C381" i="94"/>
  <c r="B381" i="94" s="1"/>
  <c r="U380" i="94"/>
  <c r="Q380" i="94"/>
  <c r="C380" i="94"/>
  <c r="B380" i="94"/>
  <c r="U379" i="94"/>
  <c r="Q379" i="94"/>
  <c r="C379" i="94"/>
  <c r="B379" i="94" s="1"/>
  <c r="U378" i="94"/>
  <c r="Q378" i="94"/>
  <c r="C378" i="94"/>
  <c r="B378" i="94" s="1"/>
  <c r="U377" i="94"/>
  <c r="U376" i="94" s="1"/>
  <c r="Q377" i="94"/>
  <c r="C377" i="94"/>
  <c r="B377" i="94" s="1"/>
  <c r="C376" i="94"/>
  <c r="B376" i="94" s="1"/>
  <c r="U375" i="94"/>
  <c r="Q375" i="94"/>
  <c r="C375" i="94"/>
  <c r="B375" i="94" s="1"/>
  <c r="C374" i="94"/>
  <c r="B374" i="94" s="1"/>
  <c r="U373" i="94"/>
  <c r="Q373" i="94"/>
  <c r="C373" i="94"/>
  <c r="B373" i="94" s="1"/>
  <c r="C372" i="94"/>
  <c r="B372" i="94" s="1"/>
  <c r="C371" i="94"/>
  <c r="B371" i="94" s="1"/>
  <c r="U370" i="94"/>
  <c r="Q370" i="94"/>
  <c r="C370" i="94"/>
  <c r="B370" i="94" s="1"/>
  <c r="U369" i="94"/>
  <c r="Q369" i="94"/>
  <c r="C369" i="94"/>
  <c r="B369" i="94" s="1"/>
  <c r="U368" i="94"/>
  <c r="Q368" i="94"/>
  <c r="C368" i="94"/>
  <c r="B368" i="94" s="1"/>
  <c r="U367" i="94"/>
  <c r="Q367" i="94"/>
  <c r="C367" i="94"/>
  <c r="B367" i="94" s="1"/>
  <c r="U366" i="94"/>
  <c r="Q366" i="94"/>
  <c r="C366" i="94"/>
  <c r="B366" i="94"/>
  <c r="U365" i="94"/>
  <c r="Q365" i="94"/>
  <c r="C365" i="94"/>
  <c r="B365" i="94" s="1"/>
  <c r="U364" i="94"/>
  <c r="Q364" i="94"/>
  <c r="C364" i="94"/>
  <c r="B364" i="94" s="1"/>
  <c r="U363" i="94"/>
  <c r="Q363" i="94"/>
  <c r="C363" i="94"/>
  <c r="B363" i="94" s="1"/>
  <c r="C362" i="94"/>
  <c r="B362" i="94" s="1"/>
  <c r="C361" i="94"/>
  <c r="B361" i="94"/>
  <c r="C360" i="94"/>
  <c r="B360" i="94" s="1"/>
  <c r="C359" i="94"/>
  <c r="B359" i="94" s="1"/>
  <c r="U358" i="94"/>
  <c r="Q358" i="94"/>
  <c r="C358" i="94"/>
  <c r="B358" i="94" s="1"/>
  <c r="U357" i="94"/>
  <c r="Q357" i="94"/>
  <c r="C357" i="94"/>
  <c r="B357" i="94" s="1"/>
  <c r="U356" i="94"/>
  <c r="Q356" i="94"/>
  <c r="C356" i="94"/>
  <c r="B356" i="94"/>
  <c r="C355" i="94"/>
  <c r="B355" i="94" s="1"/>
  <c r="U354" i="94"/>
  <c r="Q354" i="94"/>
  <c r="C354" i="94"/>
  <c r="B354" i="94"/>
  <c r="U353" i="94"/>
  <c r="Q353" i="94"/>
  <c r="C353" i="94"/>
  <c r="B353" i="94" s="1"/>
  <c r="C352" i="94"/>
  <c r="B352" i="94" s="1"/>
  <c r="U351" i="94"/>
  <c r="Q351" i="94"/>
  <c r="C351" i="94"/>
  <c r="B351" i="94" s="1"/>
  <c r="U350" i="94"/>
  <c r="Q350" i="94"/>
  <c r="C350" i="94"/>
  <c r="B350" i="94" s="1"/>
  <c r="U349" i="94"/>
  <c r="Q349" i="94"/>
  <c r="C349" i="94"/>
  <c r="B349" i="94"/>
  <c r="U348" i="94"/>
  <c r="Q348" i="94"/>
  <c r="C348" i="94"/>
  <c r="B348" i="94" s="1"/>
  <c r="C347" i="94"/>
  <c r="B347" i="94"/>
  <c r="U346" i="94"/>
  <c r="Q346" i="94"/>
  <c r="C346" i="94"/>
  <c r="B346" i="94" s="1"/>
  <c r="C345" i="94"/>
  <c r="B345" i="94" s="1"/>
  <c r="C344" i="94"/>
  <c r="B344" i="94" s="1"/>
  <c r="U343" i="94"/>
  <c r="Q343" i="94"/>
  <c r="C343" i="94"/>
  <c r="B343" i="94" s="1"/>
  <c r="U342" i="94"/>
  <c r="Q342" i="94"/>
  <c r="C342" i="94"/>
  <c r="B342" i="94" s="1"/>
  <c r="U341" i="94"/>
  <c r="Q341" i="94"/>
  <c r="C341" i="94"/>
  <c r="B341" i="94" s="1"/>
  <c r="U340" i="94"/>
  <c r="U339" i="94" s="1"/>
  <c r="Q340" i="94"/>
  <c r="C340" i="94"/>
  <c r="B340" i="94"/>
  <c r="C339" i="94"/>
  <c r="B339" i="94" s="1"/>
  <c r="U338" i="94"/>
  <c r="Q338" i="94"/>
  <c r="C338" i="94"/>
  <c r="B338" i="94" s="1"/>
  <c r="U337" i="94"/>
  <c r="Q337" i="94"/>
  <c r="C337" i="94"/>
  <c r="B337" i="94" s="1"/>
  <c r="C336" i="94"/>
  <c r="B336" i="94" s="1"/>
  <c r="U335" i="94"/>
  <c r="Q335" i="94"/>
  <c r="C335" i="94"/>
  <c r="B335" i="94" s="1"/>
  <c r="U334" i="94"/>
  <c r="Q334" i="94"/>
  <c r="C334" i="94"/>
  <c r="B334" i="94" s="1"/>
  <c r="U333" i="94"/>
  <c r="Q333" i="94"/>
  <c r="C333" i="94"/>
  <c r="B333" i="94" s="1"/>
  <c r="U332" i="94"/>
  <c r="Q332" i="94"/>
  <c r="Q331" i="94" s="1"/>
  <c r="C332" i="94"/>
  <c r="B332" i="94" s="1"/>
  <c r="C331" i="94"/>
  <c r="B331" i="94" s="1"/>
  <c r="U330" i="94"/>
  <c r="Q330" i="94"/>
  <c r="C330" i="94"/>
  <c r="B330" i="94" s="1"/>
  <c r="U329" i="94"/>
  <c r="Q329" i="94"/>
  <c r="C329" i="94"/>
  <c r="B329" i="94" s="1"/>
  <c r="U328" i="94"/>
  <c r="Q328" i="94"/>
  <c r="C328" i="94"/>
  <c r="B328" i="94"/>
  <c r="C327" i="94"/>
  <c r="B327" i="94" s="1"/>
  <c r="U326" i="94"/>
  <c r="Q326" i="94"/>
  <c r="C326" i="94"/>
  <c r="B326" i="94"/>
  <c r="C325" i="94"/>
  <c r="B325" i="94" s="1"/>
  <c r="C324" i="94"/>
  <c r="B324" i="94" s="1"/>
  <c r="U323" i="94"/>
  <c r="Q323" i="94"/>
  <c r="C323" i="94"/>
  <c r="B323" i="94" s="1"/>
  <c r="U322" i="94"/>
  <c r="Q322" i="94"/>
  <c r="C322" i="94"/>
  <c r="B322" i="94" s="1"/>
  <c r="U321" i="94"/>
  <c r="Q321" i="94"/>
  <c r="C321" i="94"/>
  <c r="B321" i="94"/>
  <c r="U320" i="94"/>
  <c r="Q320" i="94"/>
  <c r="C320" i="94"/>
  <c r="B320" i="94" s="1"/>
  <c r="C319" i="94"/>
  <c r="B319" i="94" s="1"/>
  <c r="C318" i="94"/>
  <c r="B318" i="94" s="1"/>
  <c r="U317" i="94"/>
  <c r="Q317" i="94"/>
  <c r="C317" i="94"/>
  <c r="B317" i="94" s="1"/>
  <c r="U316" i="94"/>
  <c r="Q316" i="94"/>
  <c r="C316" i="94"/>
  <c r="B316" i="94" s="1"/>
  <c r="U315" i="94"/>
  <c r="Q315" i="94"/>
  <c r="C315" i="94"/>
  <c r="B315" i="94" s="1"/>
  <c r="U314" i="94"/>
  <c r="Q314" i="94"/>
  <c r="C314" i="94"/>
  <c r="B314" i="94" s="1"/>
  <c r="U313" i="94"/>
  <c r="Q313" i="94"/>
  <c r="C313" i="94"/>
  <c r="B313" i="94" s="1"/>
  <c r="U312" i="94"/>
  <c r="Q312" i="94"/>
  <c r="C312" i="94"/>
  <c r="B312" i="94" s="1"/>
  <c r="U311" i="94"/>
  <c r="Q311" i="94"/>
  <c r="C311" i="94"/>
  <c r="B311" i="94" s="1"/>
  <c r="C310" i="94"/>
  <c r="B310" i="94" s="1"/>
  <c r="U309" i="94"/>
  <c r="Q309" i="94"/>
  <c r="C309" i="94"/>
  <c r="B309" i="94" s="1"/>
  <c r="U308" i="94"/>
  <c r="Q308" i="94"/>
  <c r="C308" i="94"/>
  <c r="B308" i="94"/>
  <c r="U307" i="94"/>
  <c r="Q307" i="94"/>
  <c r="C307" i="94"/>
  <c r="B307" i="94" s="1"/>
  <c r="U306" i="94"/>
  <c r="Q306" i="94"/>
  <c r="C306" i="94"/>
  <c r="B306" i="94" s="1"/>
  <c r="C305" i="94"/>
  <c r="B305" i="94" s="1"/>
  <c r="U304" i="94"/>
  <c r="Q304" i="94"/>
  <c r="C304" i="94"/>
  <c r="B304" i="94" s="1"/>
  <c r="C303" i="94"/>
  <c r="B303" i="94" s="1"/>
  <c r="U302" i="94"/>
  <c r="Q302" i="94"/>
  <c r="C302" i="94"/>
  <c r="B302" i="94" s="1"/>
  <c r="U301" i="94"/>
  <c r="Q301" i="94"/>
  <c r="C301" i="94"/>
  <c r="B301" i="94" s="1"/>
  <c r="U300" i="94"/>
  <c r="Q300" i="94"/>
  <c r="C300" i="94"/>
  <c r="B300" i="94"/>
  <c r="U299" i="94"/>
  <c r="Q299" i="94"/>
  <c r="C299" i="94"/>
  <c r="B299" i="94" s="1"/>
  <c r="U298" i="94"/>
  <c r="Q298" i="94"/>
  <c r="C298" i="94"/>
  <c r="B298" i="94" s="1"/>
  <c r="C297" i="94"/>
  <c r="B297" i="94" s="1"/>
  <c r="U296" i="94"/>
  <c r="Q296" i="94"/>
  <c r="C296" i="94"/>
  <c r="B296" i="94" s="1"/>
  <c r="U295" i="94"/>
  <c r="Q295" i="94"/>
  <c r="C295" i="94"/>
  <c r="B295" i="94"/>
  <c r="U294" i="94"/>
  <c r="C294" i="94"/>
  <c r="B294" i="94" s="1"/>
  <c r="C293" i="94"/>
  <c r="B293" i="94" s="1"/>
  <c r="U292" i="94"/>
  <c r="Q292" i="94"/>
  <c r="Q290" i="94" s="1"/>
  <c r="C292" i="94"/>
  <c r="B292" i="94" s="1"/>
  <c r="U291" i="94"/>
  <c r="Q291" i="94"/>
  <c r="C291" i="94"/>
  <c r="B291" i="94" s="1"/>
  <c r="C290" i="94"/>
  <c r="B290" i="94" s="1"/>
  <c r="U289" i="94"/>
  <c r="Q289" i="94"/>
  <c r="C289" i="94"/>
  <c r="B289" i="94" s="1"/>
  <c r="U288" i="94"/>
  <c r="Q288" i="94"/>
  <c r="C288" i="94"/>
  <c r="B288" i="94" s="1"/>
  <c r="U287" i="94"/>
  <c r="Q287" i="94"/>
  <c r="C287" i="94"/>
  <c r="B287" i="94" s="1"/>
  <c r="C286" i="94"/>
  <c r="B286" i="94"/>
  <c r="U285" i="94"/>
  <c r="Q285" i="94"/>
  <c r="C285" i="94"/>
  <c r="B285" i="94" s="1"/>
  <c r="U284" i="94"/>
  <c r="Q284" i="94"/>
  <c r="C284" i="94"/>
  <c r="B284" i="94" s="1"/>
  <c r="U283" i="94"/>
  <c r="Q283" i="94"/>
  <c r="C283" i="94"/>
  <c r="B283" i="94" s="1"/>
  <c r="U282" i="94"/>
  <c r="Q282" i="94"/>
  <c r="C282" i="94"/>
  <c r="B282" i="94" s="1"/>
  <c r="U281" i="94"/>
  <c r="Q281" i="94"/>
  <c r="C281" i="94"/>
  <c r="B281" i="94" s="1"/>
  <c r="U280" i="94"/>
  <c r="Q280" i="94"/>
  <c r="C280" i="94"/>
  <c r="B280" i="94"/>
  <c r="U279" i="94"/>
  <c r="Q279" i="94"/>
  <c r="C279" i="94"/>
  <c r="B279" i="94" s="1"/>
  <c r="U278" i="94"/>
  <c r="Q278" i="94"/>
  <c r="C278" i="94"/>
  <c r="B278" i="94" s="1"/>
  <c r="U277" i="94"/>
  <c r="Q277" i="94"/>
  <c r="C277" i="94"/>
  <c r="B277" i="94" s="1"/>
  <c r="U276" i="94"/>
  <c r="Q276" i="94"/>
  <c r="C276" i="94"/>
  <c r="B276" i="94"/>
  <c r="U275" i="94"/>
  <c r="Q275" i="94"/>
  <c r="C275" i="94"/>
  <c r="B275" i="94" s="1"/>
  <c r="U274" i="94"/>
  <c r="Q274" i="94"/>
  <c r="C274" i="94"/>
  <c r="B274" i="94"/>
  <c r="U273" i="94"/>
  <c r="C273" i="94"/>
  <c r="B273" i="94"/>
  <c r="C272" i="94"/>
  <c r="B272" i="94" s="1"/>
  <c r="U271" i="94"/>
  <c r="Q271" i="94"/>
  <c r="C271" i="94"/>
  <c r="B271" i="94" s="1"/>
  <c r="U270" i="94"/>
  <c r="Q270" i="94"/>
  <c r="C270" i="94"/>
  <c r="B270" i="94" s="1"/>
  <c r="U269" i="94"/>
  <c r="C269" i="94"/>
  <c r="B269" i="94" s="1"/>
  <c r="C268" i="94"/>
  <c r="B268" i="94"/>
  <c r="U267" i="94"/>
  <c r="Q267" i="94"/>
  <c r="C267" i="94"/>
  <c r="B267" i="94" s="1"/>
  <c r="U266" i="94"/>
  <c r="Q266" i="94"/>
  <c r="C266" i="94"/>
  <c r="B266" i="94" s="1"/>
  <c r="C265" i="94"/>
  <c r="B265" i="94" s="1"/>
  <c r="C264" i="94"/>
  <c r="B264" i="94"/>
  <c r="U263" i="94"/>
  <c r="Q263" i="94"/>
  <c r="C263" i="94"/>
  <c r="B263" i="94" s="1"/>
  <c r="U262" i="94"/>
  <c r="Q262" i="94"/>
  <c r="C262" i="94"/>
  <c r="B262" i="94" s="1"/>
  <c r="U261" i="94"/>
  <c r="Q261" i="94"/>
  <c r="C261" i="94"/>
  <c r="B261" i="94" s="1"/>
  <c r="U260" i="94"/>
  <c r="Q260" i="94"/>
  <c r="C260" i="94"/>
  <c r="B260" i="94"/>
  <c r="U259" i="94"/>
  <c r="Q259" i="94"/>
  <c r="C259" i="94"/>
  <c r="B259" i="94" s="1"/>
  <c r="U258" i="94"/>
  <c r="Q258" i="94"/>
  <c r="C258" i="94"/>
  <c r="B258" i="94"/>
  <c r="U257" i="94"/>
  <c r="Q257" i="94"/>
  <c r="Q256" i="94" s="1"/>
  <c r="C257" i="94"/>
  <c r="B257" i="94" s="1"/>
  <c r="U256" i="94"/>
  <c r="C256" i="94"/>
  <c r="B256" i="94" s="1"/>
  <c r="U255" i="94"/>
  <c r="Q255" i="94"/>
  <c r="C255" i="94"/>
  <c r="B255" i="94" s="1"/>
  <c r="U254" i="94"/>
  <c r="Q254" i="94"/>
  <c r="C254" i="94"/>
  <c r="B254" i="94"/>
  <c r="U253" i="94"/>
  <c r="Q253" i="94"/>
  <c r="C253" i="94"/>
  <c r="B253" i="94" s="1"/>
  <c r="U252" i="94"/>
  <c r="Q252" i="94"/>
  <c r="C252" i="94"/>
  <c r="B252" i="94" s="1"/>
  <c r="U251" i="94"/>
  <c r="Q251" i="94"/>
  <c r="C251" i="94"/>
  <c r="B251" i="94" s="1"/>
  <c r="U250" i="94"/>
  <c r="Q250" i="94"/>
  <c r="C250" i="94"/>
  <c r="B250" i="94" s="1"/>
  <c r="U249" i="94"/>
  <c r="Q249" i="94"/>
  <c r="C249" i="94"/>
  <c r="B249" i="94" s="1"/>
  <c r="U248" i="94"/>
  <c r="Q248" i="94"/>
  <c r="C248" i="94"/>
  <c r="B248" i="94"/>
  <c r="U247" i="94"/>
  <c r="Q247" i="94"/>
  <c r="C247" i="94"/>
  <c r="B247" i="94" s="1"/>
  <c r="U246" i="94"/>
  <c r="Q246" i="94"/>
  <c r="C246" i="94"/>
  <c r="B246" i="94" s="1"/>
  <c r="U245" i="94"/>
  <c r="C245" i="94"/>
  <c r="B245" i="94" s="1"/>
  <c r="U244" i="94"/>
  <c r="Q244" i="94"/>
  <c r="C244" i="94"/>
  <c r="B244" i="94" s="1"/>
  <c r="U243" i="94"/>
  <c r="Q243" i="94"/>
  <c r="C243" i="94"/>
  <c r="B243" i="94" s="1"/>
  <c r="U242" i="94"/>
  <c r="Q242" i="94"/>
  <c r="C242" i="94"/>
  <c r="B242" i="94" s="1"/>
  <c r="U241" i="94"/>
  <c r="Q241" i="94"/>
  <c r="C241" i="94"/>
  <c r="B241" i="94"/>
  <c r="U240" i="94"/>
  <c r="Q240" i="94"/>
  <c r="C240" i="94"/>
  <c r="B240" i="94" s="1"/>
  <c r="U239" i="94"/>
  <c r="Q239" i="94"/>
  <c r="C239" i="94"/>
  <c r="B239" i="94" s="1"/>
  <c r="U238" i="94"/>
  <c r="Q238" i="94"/>
  <c r="C238" i="94"/>
  <c r="B238" i="94" s="1"/>
  <c r="U237" i="94"/>
  <c r="C237" i="94"/>
  <c r="B237" i="94" s="1"/>
  <c r="U236" i="94"/>
  <c r="Q236" i="94"/>
  <c r="C236" i="94"/>
  <c r="B236" i="94"/>
  <c r="U235" i="94"/>
  <c r="Q235" i="94"/>
  <c r="C235" i="94"/>
  <c r="B235" i="94" s="1"/>
  <c r="U234" i="94"/>
  <c r="Q234" i="94"/>
  <c r="C234" i="94"/>
  <c r="B234" i="94" s="1"/>
  <c r="U233" i="94"/>
  <c r="Q233" i="94"/>
  <c r="C233" i="94"/>
  <c r="B233" i="94" s="1"/>
  <c r="U232" i="94"/>
  <c r="C232" i="94"/>
  <c r="B232" i="94"/>
  <c r="C231" i="94"/>
  <c r="B231" i="94" s="1"/>
  <c r="C230" i="94"/>
  <c r="B230" i="94" s="1"/>
  <c r="U229" i="94"/>
  <c r="Q229" i="94"/>
  <c r="C229" i="94"/>
  <c r="B229" i="94" s="1"/>
  <c r="C228" i="94"/>
  <c r="B228" i="94"/>
  <c r="U227" i="94"/>
  <c r="Q227" i="94"/>
  <c r="C227" i="94"/>
  <c r="B227" i="94" s="1"/>
  <c r="U226" i="94"/>
  <c r="Q226" i="94"/>
  <c r="Q224" i="94" s="1"/>
  <c r="C226" i="94"/>
  <c r="B226" i="94"/>
  <c r="U225" i="94"/>
  <c r="U224" i="94" s="1"/>
  <c r="Q225" i="94"/>
  <c r="C225" i="94"/>
  <c r="B225" i="94" s="1"/>
  <c r="C224" i="94"/>
  <c r="B224" i="94" s="1"/>
  <c r="U223" i="94"/>
  <c r="Q223" i="94"/>
  <c r="C223" i="94"/>
  <c r="B223" i="94" s="1"/>
  <c r="U222" i="94"/>
  <c r="Q222" i="94"/>
  <c r="C222" i="94"/>
  <c r="B222" i="94" s="1"/>
  <c r="U221" i="94"/>
  <c r="Q221" i="94"/>
  <c r="C221" i="94"/>
  <c r="B221" i="94" s="1"/>
  <c r="U220" i="94"/>
  <c r="C220" i="94"/>
  <c r="B220" i="94" s="1"/>
  <c r="U219" i="94"/>
  <c r="Q219" i="94"/>
  <c r="C219" i="94"/>
  <c r="B219" i="94" s="1"/>
  <c r="U218" i="94"/>
  <c r="Q218" i="94"/>
  <c r="C218" i="94"/>
  <c r="B218" i="94" s="1"/>
  <c r="U217" i="94"/>
  <c r="Q217" i="94"/>
  <c r="C217" i="94"/>
  <c r="B217" i="94" s="1"/>
  <c r="U216" i="94"/>
  <c r="Q216" i="94"/>
  <c r="C216" i="94"/>
  <c r="B216" i="94" s="1"/>
  <c r="U215" i="94"/>
  <c r="Q215" i="94"/>
  <c r="C215" i="94"/>
  <c r="B215" i="94"/>
  <c r="U214" i="94"/>
  <c r="Q214" i="94"/>
  <c r="C214" i="94"/>
  <c r="B214" i="94" s="1"/>
  <c r="U213" i="94"/>
  <c r="Q213" i="94"/>
  <c r="Q212" i="94" s="1"/>
  <c r="C213" i="94"/>
  <c r="B213" i="94" s="1"/>
  <c r="C212" i="94"/>
  <c r="B212" i="94" s="1"/>
  <c r="C211" i="94"/>
  <c r="B211" i="94" s="1"/>
  <c r="U210" i="94"/>
  <c r="Q210" i="94"/>
  <c r="C210" i="94"/>
  <c r="B210" i="94" s="1"/>
  <c r="U209" i="94"/>
  <c r="Q209" i="94"/>
  <c r="C209" i="94"/>
  <c r="B209" i="94"/>
  <c r="U208" i="94"/>
  <c r="U207" i="94" s="1"/>
  <c r="Q208" i="94"/>
  <c r="C208" i="94"/>
  <c r="B208" i="94" s="1"/>
  <c r="C207" i="94"/>
  <c r="B207" i="94" s="1"/>
  <c r="U206" i="94"/>
  <c r="Q206" i="94"/>
  <c r="C206" i="94"/>
  <c r="B206" i="94" s="1"/>
  <c r="U205" i="94"/>
  <c r="Q205" i="94"/>
  <c r="C205" i="94"/>
  <c r="B205" i="94" s="1"/>
  <c r="U204" i="94"/>
  <c r="Q204" i="94"/>
  <c r="C204" i="94"/>
  <c r="B204" i="94"/>
  <c r="U203" i="94"/>
  <c r="Q203" i="94"/>
  <c r="C203" i="94"/>
  <c r="B203" i="94" s="1"/>
  <c r="U202" i="94"/>
  <c r="Q202" i="94"/>
  <c r="Q200" i="94" s="1"/>
  <c r="C202" i="94"/>
  <c r="B202" i="94" s="1"/>
  <c r="U201" i="94"/>
  <c r="Q201" i="94"/>
  <c r="C201" i="94"/>
  <c r="B201" i="94" s="1"/>
  <c r="C200" i="94"/>
  <c r="B200" i="94"/>
  <c r="C199" i="94"/>
  <c r="B199" i="94" s="1"/>
  <c r="U198" i="94"/>
  <c r="Q198" i="94"/>
  <c r="C198" i="94"/>
  <c r="B198" i="94" s="1"/>
  <c r="U197" i="94"/>
  <c r="Q197" i="94"/>
  <c r="C197" i="94"/>
  <c r="B197" i="94" s="1"/>
  <c r="U196" i="94"/>
  <c r="Q196" i="94"/>
  <c r="C196" i="94"/>
  <c r="B196" i="94" s="1"/>
  <c r="U195" i="94"/>
  <c r="Q195" i="94"/>
  <c r="C195" i="94"/>
  <c r="B195" i="94" s="1"/>
  <c r="C194" i="94"/>
  <c r="B194" i="94" s="1"/>
  <c r="U193" i="94"/>
  <c r="Q193" i="94"/>
  <c r="C193" i="94"/>
  <c r="B193" i="94" s="1"/>
  <c r="U192" i="94"/>
  <c r="Q192" i="94"/>
  <c r="C192" i="94"/>
  <c r="B192" i="94" s="1"/>
  <c r="U191" i="94"/>
  <c r="Q191" i="94"/>
  <c r="C191" i="94"/>
  <c r="B191" i="94"/>
  <c r="U190" i="94"/>
  <c r="Q190" i="94"/>
  <c r="C190" i="94"/>
  <c r="B190" i="94" s="1"/>
  <c r="C189" i="94"/>
  <c r="B189" i="94" s="1"/>
  <c r="U188" i="94"/>
  <c r="Q188" i="94"/>
  <c r="C188" i="94"/>
  <c r="B188" i="94"/>
  <c r="U187" i="94"/>
  <c r="Q187" i="94"/>
  <c r="C187" i="94"/>
  <c r="B187" i="94" s="1"/>
  <c r="U186" i="94"/>
  <c r="Q186" i="94"/>
  <c r="C186" i="94"/>
  <c r="B186" i="94" s="1"/>
  <c r="U185" i="94"/>
  <c r="Q185" i="94"/>
  <c r="C185" i="94"/>
  <c r="B185" i="94" s="1"/>
  <c r="U184" i="94"/>
  <c r="Q184" i="94"/>
  <c r="C184" i="94"/>
  <c r="B184" i="94"/>
  <c r="U183" i="94"/>
  <c r="Q183" i="94"/>
  <c r="C183" i="94"/>
  <c r="B183" i="94" s="1"/>
  <c r="U182" i="94"/>
  <c r="Q182" i="94"/>
  <c r="C182" i="94"/>
  <c r="B182" i="94"/>
  <c r="C181" i="94"/>
  <c r="B181" i="94" s="1"/>
  <c r="U180" i="94"/>
  <c r="Q180" i="94"/>
  <c r="C180" i="94"/>
  <c r="B180" i="94" s="1"/>
  <c r="U179" i="94"/>
  <c r="Q179" i="94"/>
  <c r="C179" i="94"/>
  <c r="B179" i="94"/>
  <c r="U178" i="94"/>
  <c r="Q178" i="94"/>
  <c r="C178" i="94"/>
  <c r="B178" i="94" s="1"/>
  <c r="U177" i="94"/>
  <c r="Q177" i="94"/>
  <c r="C177" i="94"/>
  <c r="B177" i="94"/>
  <c r="C176" i="94"/>
  <c r="B176" i="94" s="1"/>
  <c r="C175" i="94"/>
  <c r="B175" i="94" s="1"/>
  <c r="U174" i="94"/>
  <c r="Q174" i="94"/>
  <c r="C174" i="94"/>
  <c r="B174" i="94" s="1"/>
  <c r="U173" i="94"/>
  <c r="Q173" i="94"/>
  <c r="C173" i="94"/>
  <c r="B173" i="94" s="1"/>
  <c r="U172" i="94"/>
  <c r="Q172" i="94"/>
  <c r="C172" i="94"/>
  <c r="B172" i="94"/>
  <c r="U171" i="94"/>
  <c r="Q171" i="94"/>
  <c r="Q170" i="94" s="1"/>
  <c r="C171" i="94"/>
  <c r="B171" i="94" s="1"/>
  <c r="C170" i="94"/>
  <c r="B170" i="94"/>
  <c r="C169" i="94"/>
  <c r="B169" i="94" s="1"/>
  <c r="U168" i="94"/>
  <c r="Q168" i="94"/>
  <c r="C168" i="94"/>
  <c r="B168" i="94"/>
  <c r="U167" i="94"/>
  <c r="Q167" i="94"/>
  <c r="C167" i="94"/>
  <c r="B167" i="94" s="1"/>
  <c r="U166" i="94"/>
  <c r="Q166" i="94"/>
  <c r="C166" i="94"/>
  <c r="B166" i="94" s="1"/>
  <c r="U165" i="94"/>
  <c r="Q165" i="94"/>
  <c r="C165" i="94"/>
  <c r="B165" i="94" s="1"/>
  <c r="U164" i="94"/>
  <c r="Q164" i="94"/>
  <c r="C164" i="94"/>
  <c r="B164" i="94"/>
  <c r="U163" i="94"/>
  <c r="Q163" i="94"/>
  <c r="C163" i="94"/>
  <c r="B163" i="94" s="1"/>
  <c r="C162" i="94"/>
  <c r="B162" i="94" s="1"/>
  <c r="U161" i="94"/>
  <c r="Q161" i="94"/>
  <c r="C161" i="94"/>
  <c r="B161" i="94"/>
  <c r="U160" i="94"/>
  <c r="Q160" i="94"/>
  <c r="C160" i="94"/>
  <c r="B160" i="94" s="1"/>
  <c r="U159" i="94"/>
  <c r="Q159" i="94"/>
  <c r="C159" i="94"/>
  <c r="B159" i="94" s="1"/>
  <c r="U158" i="94"/>
  <c r="Q158" i="94"/>
  <c r="C158" i="94"/>
  <c r="B158" i="94" s="1"/>
  <c r="U157" i="94"/>
  <c r="Q157" i="94"/>
  <c r="C157" i="94"/>
  <c r="B157" i="94" s="1"/>
  <c r="U156" i="94"/>
  <c r="Q156" i="94"/>
  <c r="C156" i="94"/>
  <c r="B156" i="94" s="1"/>
  <c r="U155" i="94"/>
  <c r="Q155" i="94"/>
  <c r="C155" i="94"/>
  <c r="B155" i="94"/>
  <c r="C154" i="94"/>
  <c r="B154" i="94" s="1"/>
  <c r="U153" i="94"/>
  <c r="Q153" i="94"/>
  <c r="C153" i="94"/>
  <c r="B153" i="94"/>
  <c r="C152" i="94"/>
  <c r="B152" i="94" s="1"/>
  <c r="U151" i="94"/>
  <c r="Q151" i="94"/>
  <c r="C151" i="94"/>
  <c r="B151" i="94"/>
  <c r="U150" i="94"/>
  <c r="Q150" i="94"/>
  <c r="C150" i="94"/>
  <c r="B150" i="94" s="1"/>
  <c r="U149" i="94"/>
  <c r="Q149" i="94"/>
  <c r="C149" i="94"/>
  <c r="B149" i="94" s="1"/>
  <c r="C148" i="94"/>
  <c r="B148" i="94" s="1"/>
  <c r="U147" i="94"/>
  <c r="Q147" i="94"/>
  <c r="C147" i="94"/>
  <c r="B147" i="94"/>
  <c r="U146" i="94"/>
  <c r="Q146" i="94"/>
  <c r="C146" i="94"/>
  <c r="B146" i="94" s="1"/>
  <c r="U145" i="94"/>
  <c r="C145" i="94"/>
  <c r="B145" i="94" s="1"/>
  <c r="C144" i="94"/>
  <c r="B144" i="94" s="1"/>
  <c r="U143" i="94"/>
  <c r="Q143" i="94"/>
  <c r="C143" i="94"/>
  <c r="B143" i="94" s="1"/>
  <c r="U142" i="94"/>
  <c r="Q142" i="94"/>
  <c r="C142" i="94"/>
  <c r="B142" i="94"/>
  <c r="U141" i="94"/>
  <c r="Q141" i="94"/>
  <c r="C141" i="94"/>
  <c r="B141" i="94" s="1"/>
  <c r="U140" i="94"/>
  <c r="Q140" i="94"/>
  <c r="C140" i="94"/>
  <c r="B140" i="94" s="1"/>
  <c r="U139" i="94"/>
  <c r="Q139" i="94"/>
  <c r="C139" i="94"/>
  <c r="B139" i="94" s="1"/>
  <c r="U138" i="94"/>
  <c r="Q138" i="94"/>
  <c r="C138" i="94"/>
  <c r="B138" i="94"/>
  <c r="U137" i="94"/>
  <c r="Q137" i="94"/>
  <c r="C137" i="94"/>
  <c r="B137" i="94" s="1"/>
  <c r="C136" i="94"/>
  <c r="B136" i="94"/>
  <c r="U135" i="94"/>
  <c r="Q135" i="94"/>
  <c r="C135" i="94"/>
  <c r="B135" i="94" s="1"/>
  <c r="U134" i="94"/>
  <c r="Q134" i="94"/>
  <c r="C134" i="94"/>
  <c r="B134" i="94"/>
  <c r="U133" i="94"/>
  <c r="Q133" i="94"/>
  <c r="C133" i="94"/>
  <c r="B133" i="94" s="1"/>
  <c r="U132" i="94"/>
  <c r="Q132" i="94"/>
  <c r="C132" i="94"/>
  <c r="B132" i="94"/>
  <c r="U131" i="94"/>
  <c r="Q131" i="94"/>
  <c r="C131" i="94"/>
  <c r="B131" i="94" s="1"/>
  <c r="C130" i="94"/>
  <c r="B130" i="94" s="1"/>
  <c r="U129" i="94"/>
  <c r="Q129" i="94"/>
  <c r="C129" i="94"/>
  <c r="B129" i="94" s="1"/>
  <c r="U128" i="94"/>
  <c r="Q128" i="94"/>
  <c r="C128" i="94"/>
  <c r="B128" i="94" s="1"/>
  <c r="U127" i="94"/>
  <c r="Q127" i="94"/>
  <c r="C127" i="94"/>
  <c r="B127" i="94"/>
  <c r="U126" i="94"/>
  <c r="Q126" i="94"/>
  <c r="C126" i="94"/>
  <c r="B126" i="94" s="1"/>
  <c r="U125" i="94"/>
  <c r="Q125" i="94"/>
  <c r="C125" i="94"/>
  <c r="B125" i="94" s="1"/>
  <c r="U124" i="94"/>
  <c r="Q124" i="94"/>
  <c r="C124" i="94"/>
  <c r="B124" i="94" s="1"/>
  <c r="U123" i="94"/>
  <c r="Q123" i="94"/>
  <c r="C123" i="94"/>
  <c r="B123" i="94" s="1"/>
  <c r="U122" i="94"/>
  <c r="Q122" i="94"/>
  <c r="C122" i="94"/>
  <c r="B122" i="94" s="1"/>
  <c r="C121" i="94"/>
  <c r="B121" i="94" s="1"/>
  <c r="C120" i="94"/>
  <c r="B120" i="94" s="1"/>
  <c r="U119" i="94"/>
  <c r="Q119" i="94"/>
  <c r="C119" i="94"/>
  <c r="B119" i="94"/>
  <c r="U118" i="94"/>
  <c r="Q118" i="94"/>
  <c r="Q117" i="94" s="1"/>
  <c r="C118" i="94"/>
  <c r="B118" i="94" s="1"/>
  <c r="U117" i="94"/>
  <c r="C117" i="94"/>
  <c r="B117" i="94" s="1"/>
  <c r="U116" i="94"/>
  <c r="Q116" i="94"/>
  <c r="C116" i="94"/>
  <c r="B116" i="94" s="1"/>
  <c r="U115" i="94"/>
  <c r="Q115" i="94"/>
  <c r="C115" i="94"/>
  <c r="B115" i="94" s="1"/>
  <c r="U114" i="94"/>
  <c r="Q114" i="94"/>
  <c r="C114" i="94"/>
  <c r="B114" i="94" s="1"/>
  <c r="C113" i="94"/>
  <c r="B113" i="94" s="1"/>
  <c r="U112" i="94"/>
  <c r="Q112" i="94"/>
  <c r="C112" i="94"/>
  <c r="B112" i="94" s="1"/>
  <c r="U111" i="94"/>
  <c r="Q111" i="94"/>
  <c r="C111" i="94"/>
  <c r="B111" i="94" s="1"/>
  <c r="U110" i="94"/>
  <c r="Q110" i="94"/>
  <c r="C110" i="94"/>
  <c r="B110" i="94"/>
  <c r="U109" i="94"/>
  <c r="Q109" i="94"/>
  <c r="C109" i="94"/>
  <c r="B109" i="94" s="1"/>
  <c r="U108" i="94"/>
  <c r="Q108" i="94"/>
  <c r="Q106" i="94" s="1"/>
  <c r="C108" i="94"/>
  <c r="B108" i="94" s="1"/>
  <c r="U107" i="94"/>
  <c r="Q107" i="94"/>
  <c r="C107" i="94"/>
  <c r="B107" i="94" s="1"/>
  <c r="C106" i="94"/>
  <c r="B106" i="94" s="1"/>
  <c r="U105" i="94"/>
  <c r="Q105" i="94"/>
  <c r="C105" i="94"/>
  <c r="B105" i="94" s="1"/>
  <c r="U104" i="94"/>
  <c r="Q104" i="94"/>
  <c r="C104" i="94"/>
  <c r="B104" i="94" s="1"/>
  <c r="U103" i="94"/>
  <c r="U101" i="94" s="1"/>
  <c r="Q103" i="94"/>
  <c r="C103" i="94"/>
  <c r="B103" i="94" s="1"/>
  <c r="U102" i="94"/>
  <c r="Q102" i="94"/>
  <c r="C102" i="94"/>
  <c r="B102" i="94" s="1"/>
  <c r="C101" i="94"/>
  <c r="B101" i="94"/>
  <c r="U100" i="94"/>
  <c r="Q100" i="94"/>
  <c r="C100" i="94"/>
  <c r="B100" i="94" s="1"/>
  <c r="U99" i="94"/>
  <c r="Q99" i="94"/>
  <c r="C99" i="94"/>
  <c r="B99" i="94"/>
  <c r="U98" i="94"/>
  <c r="Q98" i="94"/>
  <c r="C98" i="94"/>
  <c r="B98" i="94" s="1"/>
  <c r="C97" i="94"/>
  <c r="B97" i="94" s="1"/>
  <c r="U96" i="94"/>
  <c r="Q96" i="94"/>
  <c r="C96" i="94"/>
  <c r="B96" i="94" s="1"/>
  <c r="U95" i="94"/>
  <c r="Q95" i="94"/>
  <c r="C95" i="94"/>
  <c r="B95" i="94" s="1"/>
  <c r="U94" i="94"/>
  <c r="Q94" i="94"/>
  <c r="C94" i="94"/>
  <c r="B94" i="94"/>
  <c r="U93" i="94"/>
  <c r="Q93" i="94"/>
  <c r="C93" i="94"/>
  <c r="B93" i="94" s="1"/>
  <c r="C92" i="94"/>
  <c r="B92" i="94"/>
  <c r="U91" i="94"/>
  <c r="Q91" i="94"/>
  <c r="C91" i="94"/>
  <c r="B91" i="94" s="1"/>
  <c r="U90" i="94"/>
  <c r="Q90" i="94"/>
  <c r="C90" i="94"/>
  <c r="B90" i="94" s="1"/>
  <c r="U89" i="94"/>
  <c r="Q89" i="94"/>
  <c r="C89" i="94"/>
  <c r="B89" i="94" s="1"/>
  <c r="U88" i="94"/>
  <c r="Q88" i="94"/>
  <c r="C88" i="94"/>
  <c r="B88" i="94" s="1"/>
  <c r="U87" i="94"/>
  <c r="Q87" i="94"/>
  <c r="C87" i="94"/>
  <c r="B87" i="94" s="1"/>
  <c r="U86" i="94"/>
  <c r="Q86" i="94"/>
  <c r="C86" i="94"/>
  <c r="B86" i="94"/>
  <c r="C85" i="94"/>
  <c r="B85" i="94" s="1"/>
  <c r="U84" i="94"/>
  <c r="Q84" i="94"/>
  <c r="C84" i="94"/>
  <c r="B84" i="94"/>
  <c r="U83" i="94"/>
  <c r="Q83" i="94"/>
  <c r="Q82" i="94" s="1"/>
  <c r="C83" i="94"/>
  <c r="B83" i="94" s="1"/>
  <c r="C82" i="94"/>
  <c r="B82" i="94" s="1"/>
  <c r="U81" i="94"/>
  <c r="Q81" i="94"/>
  <c r="C81" i="94"/>
  <c r="B81" i="94" s="1"/>
  <c r="U80" i="94"/>
  <c r="Q80" i="94"/>
  <c r="C80" i="94"/>
  <c r="B80" i="94" s="1"/>
  <c r="U79" i="94"/>
  <c r="Q79" i="94"/>
  <c r="C79" i="94"/>
  <c r="B79" i="94"/>
  <c r="U78" i="94"/>
  <c r="Q78" i="94"/>
  <c r="C78" i="94"/>
  <c r="B78" i="94" s="1"/>
  <c r="C77" i="94"/>
  <c r="B77" i="94" s="1"/>
  <c r="U76" i="94"/>
  <c r="Q76" i="94"/>
  <c r="C76" i="94"/>
  <c r="B76" i="94"/>
  <c r="U75" i="94"/>
  <c r="Q75" i="94"/>
  <c r="C75" i="94"/>
  <c r="B75" i="94" s="1"/>
  <c r="U74" i="94"/>
  <c r="Q74" i="94"/>
  <c r="Q72" i="94" s="1"/>
  <c r="C74" i="94"/>
  <c r="B74" i="94" s="1"/>
  <c r="U73" i="94"/>
  <c r="Q73" i="94"/>
  <c r="C73" i="94"/>
  <c r="B73" i="94" s="1"/>
  <c r="C72" i="94"/>
  <c r="B72" i="94" s="1"/>
  <c r="U71" i="94"/>
  <c r="Q71" i="94"/>
  <c r="C71" i="94"/>
  <c r="B71" i="94"/>
  <c r="U70" i="94"/>
  <c r="Q70" i="94"/>
  <c r="C70" i="94"/>
  <c r="B70" i="94" s="1"/>
  <c r="U69" i="94"/>
  <c r="Q69" i="94"/>
  <c r="C69" i="94"/>
  <c r="B69" i="94"/>
  <c r="C68" i="94"/>
  <c r="B68" i="94"/>
  <c r="U67" i="94"/>
  <c r="C67" i="94"/>
  <c r="B67" i="94"/>
  <c r="Q66" i="94"/>
  <c r="C66" i="94"/>
  <c r="B66" i="94"/>
  <c r="U65" i="94"/>
  <c r="Q65" i="94"/>
  <c r="C65" i="94"/>
  <c r="B65" i="94" s="1"/>
  <c r="U64" i="94"/>
  <c r="Q64" i="94"/>
  <c r="C64" i="94"/>
  <c r="B64" i="94" s="1"/>
  <c r="U63" i="94"/>
  <c r="Q63" i="94"/>
  <c r="C63" i="94"/>
  <c r="B63" i="94" s="1"/>
  <c r="U62" i="94"/>
  <c r="U61" i="94" s="1"/>
  <c r="Q62" i="94"/>
  <c r="C62" i="94"/>
  <c r="B62" i="94" s="1"/>
  <c r="C61" i="94"/>
  <c r="B61" i="94" s="1"/>
  <c r="U60" i="94"/>
  <c r="Q60" i="94"/>
  <c r="C60" i="94"/>
  <c r="B60" i="94" s="1"/>
  <c r="U59" i="94"/>
  <c r="Q59" i="94"/>
  <c r="C59" i="94"/>
  <c r="B59" i="94" s="1"/>
  <c r="U58" i="94"/>
  <c r="Q58" i="94"/>
  <c r="C58" i="94"/>
  <c r="B58" i="94"/>
  <c r="U57" i="94"/>
  <c r="Q57" i="94"/>
  <c r="C57" i="94"/>
  <c r="B57" i="94" s="1"/>
  <c r="U56" i="94"/>
  <c r="Q56" i="94"/>
  <c r="C56" i="94"/>
  <c r="B56" i="94" s="1"/>
  <c r="U55" i="94"/>
  <c r="Q55" i="94"/>
  <c r="C55" i="94"/>
  <c r="B55" i="94" s="1"/>
  <c r="U54" i="94"/>
  <c r="U53" i="94" s="1"/>
  <c r="U52" i="94" s="1"/>
  <c r="Q54" i="94"/>
  <c r="Q53" i="94" s="1"/>
  <c r="Q52" i="94" s="1"/>
  <c r="C54" i="94"/>
  <c r="B54" i="94"/>
  <c r="C53" i="94"/>
  <c r="B53" i="94" s="1"/>
  <c r="C52" i="94"/>
  <c r="B52" i="94"/>
  <c r="U51" i="94"/>
  <c r="Q51" i="94"/>
  <c r="C51" i="94"/>
  <c r="B51" i="94" s="1"/>
  <c r="U50" i="94"/>
  <c r="Q50" i="94"/>
  <c r="C50" i="94"/>
  <c r="B50" i="94" s="1"/>
  <c r="C49" i="94"/>
  <c r="B49" i="94" s="1"/>
  <c r="U48" i="94"/>
  <c r="Q48" i="94"/>
  <c r="C48" i="94"/>
  <c r="B48" i="94"/>
  <c r="U47" i="94"/>
  <c r="Q47" i="94"/>
  <c r="C47" i="94"/>
  <c r="B47" i="94" s="1"/>
  <c r="U46" i="94"/>
  <c r="Q46" i="94"/>
  <c r="C46" i="94"/>
  <c r="B46" i="94"/>
  <c r="U45" i="94"/>
  <c r="Q45" i="94"/>
  <c r="C45" i="94"/>
  <c r="B45" i="94" s="1"/>
  <c r="U44" i="94"/>
  <c r="Q44" i="94"/>
  <c r="C44" i="94"/>
  <c r="B44" i="94"/>
  <c r="U43" i="94"/>
  <c r="Q43" i="94"/>
  <c r="C43" i="94"/>
  <c r="B43" i="94" s="1"/>
  <c r="C42" i="94"/>
  <c r="B42" i="94"/>
  <c r="U41" i="94"/>
  <c r="Q41" i="94"/>
  <c r="C41" i="94"/>
  <c r="B41" i="94" s="1"/>
  <c r="U40" i="94"/>
  <c r="Q40" i="94"/>
  <c r="C40" i="94"/>
  <c r="B40" i="94" s="1"/>
  <c r="C39" i="94"/>
  <c r="B39" i="94" s="1"/>
  <c r="C38" i="94"/>
  <c r="B38" i="94" s="1"/>
  <c r="U37" i="94"/>
  <c r="Q37" i="94"/>
  <c r="C37" i="94"/>
  <c r="B37" i="94"/>
  <c r="U36" i="94"/>
  <c r="U35" i="94" s="1"/>
  <c r="Q36" i="94"/>
  <c r="C36" i="94"/>
  <c r="B36" i="94" s="1"/>
  <c r="C35" i="94"/>
  <c r="B35" i="94" s="1"/>
  <c r="U34" i="94"/>
  <c r="Q34" i="94"/>
  <c r="C34" i="94"/>
  <c r="B34" i="94"/>
  <c r="U33" i="94"/>
  <c r="Q33" i="94"/>
  <c r="C33" i="94"/>
  <c r="B33" i="94" s="1"/>
  <c r="C32" i="94"/>
  <c r="B32" i="94" s="1"/>
  <c r="U31" i="94"/>
  <c r="Q31" i="94"/>
  <c r="C31" i="94"/>
  <c r="B31" i="94"/>
  <c r="U30" i="94"/>
  <c r="Q30" i="94"/>
  <c r="C30" i="94"/>
  <c r="B30" i="94" s="1"/>
  <c r="U29" i="94"/>
  <c r="Q29" i="94"/>
  <c r="C29" i="94"/>
  <c r="B29" i="94" s="1"/>
  <c r="U28" i="94"/>
  <c r="U27" i="94" s="1"/>
  <c r="Q28" i="94"/>
  <c r="Q27" i="94" s="1"/>
  <c r="C28" i="94"/>
  <c r="B28" i="94" s="1"/>
  <c r="C27" i="94"/>
  <c r="B27" i="94"/>
  <c r="U26" i="94"/>
  <c r="Q26" i="94"/>
  <c r="C26" i="94"/>
  <c r="B26" i="94" s="1"/>
  <c r="U25" i="94"/>
  <c r="Q25" i="94"/>
  <c r="C25" i="94"/>
  <c r="B25" i="94"/>
  <c r="U24" i="94"/>
  <c r="Q24" i="94"/>
  <c r="C24" i="94"/>
  <c r="B24" i="94" s="1"/>
  <c r="U23" i="94"/>
  <c r="Q23" i="94"/>
  <c r="C23" i="94"/>
  <c r="B23" i="94"/>
  <c r="C22" i="94"/>
  <c r="B22" i="94" s="1"/>
  <c r="U21" i="94"/>
  <c r="Q21" i="94"/>
  <c r="C21" i="94"/>
  <c r="B21" i="94"/>
  <c r="U20" i="94"/>
  <c r="Q20" i="94"/>
  <c r="C20" i="94"/>
  <c r="B20" i="94" s="1"/>
  <c r="U19" i="94"/>
  <c r="U18" i="94" s="1"/>
  <c r="Q19" i="94"/>
  <c r="C19" i="94"/>
  <c r="B19" i="94"/>
  <c r="C18" i="94"/>
  <c r="B18" i="94" s="1"/>
  <c r="U17" i="94"/>
  <c r="Q17" i="94"/>
  <c r="C17" i="94"/>
  <c r="B17" i="94" s="1"/>
  <c r="C16" i="94"/>
  <c r="B16" i="94" s="1"/>
  <c r="U15" i="94"/>
  <c r="Q15" i="94"/>
  <c r="C15" i="94"/>
  <c r="B15" i="94" s="1"/>
  <c r="U14" i="94"/>
  <c r="Q14" i="94"/>
  <c r="C14" i="94"/>
  <c r="B14" i="94" s="1"/>
  <c r="U13" i="94"/>
  <c r="Q13" i="94"/>
  <c r="C13" i="94"/>
  <c r="B13" i="94" s="1"/>
  <c r="C12" i="94"/>
  <c r="B12" i="94" s="1"/>
  <c r="C11" i="94"/>
  <c r="B11" i="94" s="1"/>
  <c r="S10" i="94"/>
  <c r="S9" i="94"/>
  <c r="S8" i="94"/>
  <c r="S1105" i="93"/>
  <c r="U1104" i="93"/>
  <c r="Q1104" i="93"/>
  <c r="B1104" i="93"/>
  <c r="U1103" i="93"/>
  <c r="Q1103" i="93"/>
  <c r="B1103" i="93"/>
  <c r="U1102" i="93"/>
  <c r="Q1102" i="93"/>
  <c r="B1102" i="93"/>
  <c r="U1101" i="93"/>
  <c r="Q1101" i="93"/>
  <c r="B1101" i="93"/>
  <c r="U1100" i="93"/>
  <c r="Q1100" i="93"/>
  <c r="B1100" i="93"/>
  <c r="B1099" i="93"/>
  <c r="U1098" i="93"/>
  <c r="Q1098" i="93"/>
  <c r="B1098" i="93"/>
  <c r="U1097" i="93"/>
  <c r="Q1097" i="93"/>
  <c r="B1097" i="93"/>
  <c r="U1096" i="93"/>
  <c r="Q1096" i="93"/>
  <c r="B1096" i="93"/>
  <c r="U1095" i="93"/>
  <c r="Q1095" i="93"/>
  <c r="B1095" i="93"/>
  <c r="B1094" i="93"/>
  <c r="B1093" i="93"/>
  <c r="U1092" i="93"/>
  <c r="Q1092" i="93"/>
  <c r="B1092" i="93"/>
  <c r="U1091" i="93"/>
  <c r="Q1091" i="93"/>
  <c r="B1091" i="93"/>
  <c r="B1090" i="93"/>
  <c r="U1089" i="93"/>
  <c r="Q1089" i="93"/>
  <c r="B1089" i="93"/>
  <c r="U1088" i="93"/>
  <c r="Q1088" i="93"/>
  <c r="B1088" i="93"/>
  <c r="U1087" i="93"/>
  <c r="Q1087" i="93"/>
  <c r="B1087" i="93"/>
  <c r="U1086" i="93"/>
  <c r="U1085" i="93" s="1"/>
  <c r="Q1086" i="93"/>
  <c r="B1086" i="93"/>
  <c r="B1085" i="93"/>
  <c r="U1084" i="93"/>
  <c r="Q1084" i="93"/>
  <c r="B1084" i="93"/>
  <c r="B1083" i="93"/>
  <c r="U1082" i="93"/>
  <c r="Q1082" i="93"/>
  <c r="B1082" i="93"/>
  <c r="U1081" i="93"/>
  <c r="Q1081" i="93"/>
  <c r="B1081" i="93"/>
  <c r="B1080" i="93"/>
  <c r="U1079" i="93"/>
  <c r="Q1079" i="93"/>
  <c r="B1079" i="93"/>
  <c r="U1078" i="93"/>
  <c r="Q1078" i="93"/>
  <c r="B1078" i="93"/>
  <c r="B1077" i="93"/>
  <c r="B1076" i="93"/>
  <c r="U1075" i="93"/>
  <c r="Q1075" i="93"/>
  <c r="B1075" i="93"/>
  <c r="U1074" i="93"/>
  <c r="Q1074" i="93"/>
  <c r="B1074" i="93"/>
  <c r="B1073" i="93"/>
  <c r="U1072" i="93"/>
  <c r="Q1072" i="93"/>
  <c r="B1072" i="93"/>
  <c r="U1071" i="93"/>
  <c r="Q1071" i="93"/>
  <c r="B1071" i="93"/>
  <c r="U1070" i="93"/>
  <c r="Q1070" i="93"/>
  <c r="B1070" i="93"/>
  <c r="U1069" i="93"/>
  <c r="Q1069" i="93"/>
  <c r="B1069" i="93"/>
  <c r="U1068" i="93"/>
  <c r="Q1068" i="93"/>
  <c r="B1068" i="93"/>
  <c r="B1067" i="93"/>
  <c r="U1066" i="93"/>
  <c r="Q1066" i="93"/>
  <c r="B1066" i="93"/>
  <c r="U1065" i="93"/>
  <c r="Q1065" i="93"/>
  <c r="B1065" i="93"/>
  <c r="B1064" i="93"/>
  <c r="U1063" i="93"/>
  <c r="Q1063" i="93"/>
  <c r="B1063" i="93"/>
  <c r="U1062" i="93"/>
  <c r="Q1062" i="93"/>
  <c r="B1062" i="93"/>
  <c r="U1061" i="93"/>
  <c r="Q1061" i="93"/>
  <c r="B1061" i="93"/>
  <c r="U1060" i="93"/>
  <c r="Q1060" i="93"/>
  <c r="B1060" i="93"/>
  <c r="U1059" i="93"/>
  <c r="Q1059" i="93"/>
  <c r="B1059" i="93"/>
  <c r="U1058" i="93"/>
  <c r="Q1058" i="93"/>
  <c r="B1058" i="93"/>
  <c r="B1057" i="93"/>
  <c r="B1056" i="93"/>
  <c r="U1055" i="93"/>
  <c r="Q1055" i="93"/>
  <c r="B1055" i="93"/>
  <c r="U1054" i="93"/>
  <c r="Q1054" i="93"/>
  <c r="B1054" i="93"/>
  <c r="U1053" i="93"/>
  <c r="Q1053" i="93"/>
  <c r="B1053" i="93"/>
  <c r="U1052" i="93"/>
  <c r="Q1052" i="93"/>
  <c r="B1052" i="93"/>
  <c r="U1051" i="93"/>
  <c r="Q1051" i="93"/>
  <c r="B1051" i="93"/>
  <c r="U1050" i="93"/>
  <c r="Q1050" i="93"/>
  <c r="B1050" i="93"/>
  <c r="U1049" i="93"/>
  <c r="Q1049" i="93"/>
  <c r="B1049" i="93"/>
  <c r="B1048" i="93"/>
  <c r="U1047" i="93"/>
  <c r="Q1047" i="93"/>
  <c r="B1047" i="93"/>
  <c r="U1046" i="93"/>
  <c r="Q1046" i="93"/>
  <c r="B1046" i="93"/>
  <c r="U1045" i="93"/>
  <c r="Q1045" i="93"/>
  <c r="B1045" i="93"/>
  <c r="U1044" i="93"/>
  <c r="Q1044" i="93"/>
  <c r="B1044" i="93"/>
  <c r="U1043" i="93"/>
  <c r="Q1043" i="93"/>
  <c r="B1043" i="93"/>
  <c r="B1042" i="93"/>
  <c r="B1041" i="93"/>
  <c r="U1040" i="93"/>
  <c r="Q1040" i="93"/>
  <c r="B1040" i="93"/>
  <c r="U1039" i="93"/>
  <c r="Q1039" i="93"/>
  <c r="B1039" i="93"/>
  <c r="U1038" i="93"/>
  <c r="Q1038" i="93"/>
  <c r="B1038" i="93"/>
  <c r="U1037" i="93"/>
  <c r="Q1037" i="93"/>
  <c r="B1037" i="93"/>
  <c r="U1036" i="93"/>
  <c r="Q1036" i="93"/>
  <c r="B1036" i="93"/>
  <c r="U1035" i="93"/>
  <c r="Q1035" i="93"/>
  <c r="B1035" i="93"/>
  <c r="U1034" i="93"/>
  <c r="Q1034" i="93"/>
  <c r="B1034" i="93"/>
  <c r="B1033" i="93"/>
  <c r="U1032" i="93"/>
  <c r="Q1032" i="93"/>
  <c r="B1032" i="93"/>
  <c r="U1031" i="93"/>
  <c r="Q1031" i="93"/>
  <c r="B1031" i="93"/>
  <c r="U1030" i="93"/>
  <c r="Q1030" i="93"/>
  <c r="B1030" i="93"/>
  <c r="U1029" i="93"/>
  <c r="Q1029" i="93"/>
  <c r="B1029" i="93"/>
  <c r="U1028" i="93"/>
  <c r="Q1028" i="93"/>
  <c r="B1028" i="93"/>
  <c r="B1027" i="93"/>
  <c r="U1026" i="93"/>
  <c r="Q1026" i="93"/>
  <c r="B1026" i="93"/>
  <c r="U1025" i="93"/>
  <c r="Q1025" i="93"/>
  <c r="B1025" i="93"/>
  <c r="U1024" i="93"/>
  <c r="Q1024" i="93"/>
  <c r="B1024" i="93"/>
  <c r="U1023" i="93"/>
  <c r="Q1023" i="93"/>
  <c r="B1023" i="93"/>
  <c r="U1022" i="93"/>
  <c r="Q1022" i="93"/>
  <c r="B1022" i="93"/>
  <c r="B1021" i="93"/>
  <c r="B1020" i="93"/>
  <c r="U1019" i="93"/>
  <c r="Q1019" i="93"/>
  <c r="B1019" i="93"/>
  <c r="B1018" i="93"/>
  <c r="U1017" i="93"/>
  <c r="Q1017" i="93"/>
  <c r="B1017" i="93"/>
  <c r="U1016" i="93"/>
  <c r="Q1016" i="93"/>
  <c r="B1016" i="93"/>
  <c r="U1015" i="93"/>
  <c r="Q1015" i="93"/>
  <c r="B1015" i="93"/>
  <c r="B1014" i="93"/>
  <c r="U1013" i="93"/>
  <c r="Q1013" i="93"/>
  <c r="B1013" i="93"/>
  <c r="U1012" i="93"/>
  <c r="Q1012" i="93"/>
  <c r="B1012" i="93"/>
  <c r="U1011" i="93"/>
  <c r="Q1011" i="93"/>
  <c r="B1011" i="93"/>
  <c r="U1010" i="93"/>
  <c r="Q1010" i="93"/>
  <c r="B1010" i="93"/>
  <c r="U1009" i="93"/>
  <c r="Q1009" i="93"/>
  <c r="B1009" i="93"/>
  <c r="U1008" i="93"/>
  <c r="Q1008" i="93"/>
  <c r="B1008" i="93"/>
  <c r="U1007" i="93"/>
  <c r="Q1007" i="93"/>
  <c r="B1007" i="93"/>
  <c r="B1006" i="93"/>
  <c r="U1005" i="93"/>
  <c r="Q1005" i="93"/>
  <c r="B1005" i="93"/>
  <c r="U1004" i="93"/>
  <c r="Q1004" i="93"/>
  <c r="B1004" i="93"/>
  <c r="U1003" i="93"/>
  <c r="Q1003" i="93"/>
  <c r="B1003" i="93"/>
  <c r="U1002" i="93"/>
  <c r="Q1002" i="93"/>
  <c r="B1002" i="93"/>
  <c r="U1001" i="93"/>
  <c r="Q1001" i="93"/>
  <c r="B1001" i="93"/>
  <c r="U1000" i="93"/>
  <c r="Q1000" i="93"/>
  <c r="B1000" i="93"/>
  <c r="U999" i="93"/>
  <c r="Q999" i="93"/>
  <c r="B999" i="93"/>
  <c r="B998" i="93"/>
  <c r="U997" i="93"/>
  <c r="Q997" i="93"/>
  <c r="B997" i="93"/>
  <c r="U996" i="93"/>
  <c r="Q996" i="93"/>
  <c r="B996" i="93"/>
  <c r="U995" i="93"/>
  <c r="Q995" i="93"/>
  <c r="B995" i="93"/>
  <c r="U994" i="93"/>
  <c r="Q994" i="93"/>
  <c r="B994" i="93"/>
  <c r="U993" i="93"/>
  <c r="Q993" i="93"/>
  <c r="B993" i="93"/>
  <c r="U992" i="93"/>
  <c r="Q992" i="93"/>
  <c r="B992" i="93"/>
  <c r="B991" i="93"/>
  <c r="B990" i="93"/>
  <c r="B989" i="93"/>
  <c r="U988" i="93"/>
  <c r="Q988" i="93"/>
  <c r="B988" i="93"/>
  <c r="U987" i="93"/>
  <c r="Q987" i="93"/>
  <c r="B987" i="93"/>
  <c r="U986" i="93"/>
  <c r="Q986" i="93"/>
  <c r="B986" i="93"/>
  <c r="B985" i="93"/>
  <c r="U984" i="93"/>
  <c r="Q984" i="93"/>
  <c r="B984" i="93"/>
  <c r="U983" i="93"/>
  <c r="Q983" i="93"/>
  <c r="B983" i="93"/>
  <c r="B982" i="93"/>
  <c r="B981" i="93"/>
  <c r="U980" i="93"/>
  <c r="Q980" i="93"/>
  <c r="B980" i="93"/>
  <c r="U979" i="93"/>
  <c r="Q979" i="93"/>
  <c r="B979" i="93"/>
  <c r="U978" i="93"/>
  <c r="Q978" i="93"/>
  <c r="B978" i="93"/>
  <c r="B977" i="93"/>
  <c r="U976" i="93"/>
  <c r="Q976" i="93"/>
  <c r="B976" i="93"/>
  <c r="U975" i="93"/>
  <c r="Q975" i="93"/>
  <c r="B975" i="93"/>
  <c r="B974" i="93"/>
  <c r="B973" i="93"/>
  <c r="B972" i="93"/>
  <c r="U971" i="93"/>
  <c r="Q971" i="93"/>
  <c r="B971" i="93"/>
  <c r="U970" i="93"/>
  <c r="Q970" i="93"/>
  <c r="B970" i="93"/>
  <c r="U969" i="93"/>
  <c r="Q969" i="93"/>
  <c r="B969" i="93"/>
  <c r="U968" i="93"/>
  <c r="Q968" i="93"/>
  <c r="B968" i="93"/>
  <c r="U967" i="93"/>
  <c r="Q967" i="93"/>
  <c r="B967" i="93"/>
  <c r="Q966" i="93"/>
  <c r="U966" i="93" s="1"/>
  <c r="B966" i="93"/>
  <c r="Q965" i="93"/>
  <c r="B965" i="93"/>
  <c r="B964" i="93"/>
  <c r="U963" i="93"/>
  <c r="Q963" i="93"/>
  <c r="B963" i="93"/>
  <c r="B962" i="93"/>
  <c r="B961" i="93"/>
  <c r="B960" i="93"/>
  <c r="U959" i="93"/>
  <c r="Q959" i="93"/>
  <c r="B959" i="93"/>
  <c r="U958" i="93"/>
  <c r="Q958" i="93"/>
  <c r="Q957" i="93" s="1"/>
  <c r="B958" i="93"/>
  <c r="B957" i="93"/>
  <c r="B956" i="93"/>
  <c r="U955" i="93"/>
  <c r="Q955" i="93"/>
  <c r="B955" i="93"/>
  <c r="U954" i="93"/>
  <c r="Q954" i="93"/>
  <c r="B954" i="93"/>
  <c r="U953" i="93"/>
  <c r="Q953" i="93"/>
  <c r="B953" i="93"/>
  <c r="U952" i="93"/>
  <c r="Q952" i="93"/>
  <c r="B952" i="93"/>
  <c r="B951" i="93"/>
  <c r="U950" i="93"/>
  <c r="Q950" i="93"/>
  <c r="B950" i="93"/>
  <c r="B949" i="93"/>
  <c r="U948" i="93"/>
  <c r="Q948" i="93"/>
  <c r="B948" i="93"/>
  <c r="U947" i="93"/>
  <c r="Q947" i="93"/>
  <c r="Q946" i="93" s="1"/>
  <c r="B947" i="93"/>
  <c r="B946" i="93"/>
  <c r="B945" i="93"/>
  <c r="U944" i="93"/>
  <c r="Q944" i="93"/>
  <c r="B944" i="93"/>
  <c r="U943" i="93"/>
  <c r="Q943" i="93"/>
  <c r="Q942" i="93" s="1"/>
  <c r="B943" i="93"/>
  <c r="B942" i="93"/>
  <c r="U941" i="93"/>
  <c r="Q941" i="93"/>
  <c r="B941" i="93"/>
  <c r="U940" i="93"/>
  <c r="Q940" i="93"/>
  <c r="B940" i="93"/>
  <c r="U939" i="93"/>
  <c r="Q939" i="93"/>
  <c r="B939" i="93"/>
  <c r="U938" i="93"/>
  <c r="Q938" i="93"/>
  <c r="B938" i="93"/>
  <c r="U937" i="93"/>
  <c r="Q937" i="93"/>
  <c r="B937" i="93"/>
  <c r="B936" i="93"/>
  <c r="U935" i="93"/>
  <c r="Q935" i="93"/>
  <c r="B935" i="93"/>
  <c r="U934" i="93"/>
  <c r="Q934" i="93"/>
  <c r="B934" i="93"/>
  <c r="U933" i="93"/>
  <c r="Q933" i="93"/>
  <c r="B933" i="93"/>
  <c r="U932" i="93"/>
  <c r="Q932" i="93"/>
  <c r="B932" i="93"/>
  <c r="U931" i="93"/>
  <c r="Q931" i="93"/>
  <c r="B931" i="93"/>
  <c r="U930" i="93"/>
  <c r="Q930" i="93"/>
  <c r="B930" i="93"/>
  <c r="U929" i="93"/>
  <c r="Q929" i="93"/>
  <c r="B929" i="93"/>
  <c r="U928" i="93"/>
  <c r="Q928" i="93"/>
  <c r="B928" i="93"/>
  <c r="U927" i="93"/>
  <c r="Q927" i="93"/>
  <c r="B927" i="93"/>
  <c r="U926" i="93"/>
  <c r="Q926" i="93"/>
  <c r="B926" i="93"/>
  <c r="B925" i="93"/>
  <c r="U924" i="93"/>
  <c r="Q924" i="93"/>
  <c r="B924" i="93"/>
  <c r="U923" i="93"/>
  <c r="Q923" i="93"/>
  <c r="B923" i="93"/>
  <c r="B922" i="93"/>
  <c r="B921" i="93"/>
  <c r="U920" i="93"/>
  <c r="Q920" i="93"/>
  <c r="B920" i="93"/>
  <c r="U919" i="93"/>
  <c r="Q919" i="93"/>
  <c r="B919" i="93"/>
  <c r="U918" i="93"/>
  <c r="Q918" i="93"/>
  <c r="B918" i="93"/>
  <c r="U917" i="93"/>
  <c r="Q917" i="93"/>
  <c r="B917" i="93"/>
  <c r="B916" i="93"/>
  <c r="U915" i="93"/>
  <c r="Q915" i="93"/>
  <c r="B915" i="93"/>
  <c r="U914" i="93"/>
  <c r="Q914" i="93"/>
  <c r="B914" i="93"/>
  <c r="U913" i="93"/>
  <c r="Q913" i="93"/>
  <c r="B913" i="93"/>
  <c r="U912" i="93"/>
  <c r="Q912" i="93"/>
  <c r="B912" i="93"/>
  <c r="U911" i="93"/>
  <c r="Q911" i="93"/>
  <c r="B911" i="93"/>
  <c r="U910" i="93"/>
  <c r="Q910" i="93"/>
  <c r="B910" i="93"/>
  <c r="U909" i="93"/>
  <c r="Q909" i="93"/>
  <c r="B909" i="93"/>
  <c r="B908" i="93"/>
  <c r="B907" i="93"/>
  <c r="U906" i="93"/>
  <c r="Q906" i="93"/>
  <c r="B906" i="93"/>
  <c r="U905" i="93"/>
  <c r="Q905" i="93"/>
  <c r="B905" i="93"/>
  <c r="U904" i="93"/>
  <c r="Q904" i="93"/>
  <c r="B904" i="93"/>
  <c r="U903" i="93"/>
  <c r="Q903" i="93"/>
  <c r="B903" i="93"/>
  <c r="U902" i="93"/>
  <c r="Q902" i="93"/>
  <c r="B902" i="93"/>
  <c r="U901" i="93"/>
  <c r="Q901" i="93"/>
  <c r="B901" i="93"/>
  <c r="U900" i="93"/>
  <c r="Q900" i="93"/>
  <c r="B900" i="93"/>
  <c r="U899" i="93"/>
  <c r="Q899" i="93"/>
  <c r="B899" i="93"/>
  <c r="B898" i="93"/>
  <c r="B897" i="93"/>
  <c r="B896" i="93"/>
  <c r="U895" i="93"/>
  <c r="Q895" i="93"/>
  <c r="B895" i="93"/>
  <c r="U894" i="93"/>
  <c r="Q894" i="93"/>
  <c r="B894" i="93"/>
  <c r="U893" i="93"/>
  <c r="Q893" i="93"/>
  <c r="B893" i="93"/>
  <c r="U892" i="93"/>
  <c r="Q892" i="93"/>
  <c r="B892" i="93"/>
  <c r="U891" i="93"/>
  <c r="Q891" i="93"/>
  <c r="B891" i="93"/>
  <c r="U890" i="93"/>
  <c r="Q890" i="93"/>
  <c r="B890" i="93"/>
  <c r="B889" i="93"/>
  <c r="U888" i="93"/>
  <c r="Q888" i="93"/>
  <c r="B888" i="93"/>
  <c r="U887" i="93"/>
  <c r="Q887" i="93"/>
  <c r="B887" i="93"/>
  <c r="B886" i="93"/>
  <c r="U885" i="93"/>
  <c r="Q885" i="93"/>
  <c r="B885" i="93"/>
  <c r="U884" i="93"/>
  <c r="Q884" i="93"/>
  <c r="B884" i="93"/>
  <c r="U883" i="93"/>
  <c r="Q883" i="93"/>
  <c r="B883" i="93"/>
  <c r="U882" i="93"/>
  <c r="Q882" i="93"/>
  <c r="B882" i="93"/>
  <c r="U881" i="93"/>
  <c r="Q881" i="93"/>
  <c r="Q880" i="93" s="1"/>
  <c r="B881" i="93"/>
  <c r="B880" i="93"/>
  <c r="B879" i="93"/>
  <c r="U878" i="93"/>
  <c r="Q878" i="93"/>
  <c r="B878" i="93"/>
  <c r="U877" i="93"/>
  <c r="Q877" i="93"/>
  <c r="B877" i="93"/>
  <c r="U876" i="93"/>
  <c r="Q876" i="93"/>
  <c r="B876" i="93"/>
  <c r="U875" i="93"/>
  <c r="Q875" i="93"/>
  <c r="B875" i="93"/>
  <c r="U874" i="93"/>
  <c r="Q874" i="93"/>
  <c r="B874" i="93"/>
  <c r="B873" i="93"/>
  <c r="U872" i="93"/>
  <c r="Q872" i="93"/>
  <c r="B872" i="93"/>
  <c r="U871" i="93"/>
  <c r="Q871" i="93"/>
  <c r="B871" i="93"/>
  <c r="U870" i="93"/>
  <c r="Q870" i="93"/>
  <c r="B870" i="93"/>
  <c r="U869" i="93"/>
  <c r="Q869" i="93"/>
  <c r="B869" i="93"/>
  <c r="U868" i="93"/>
  <c r="Q868" i="93"/>
  <c r="B868" i="93"/>
  <c r="B867" i="93"/>
  <c r="U866" i="93"/>
  <c r="Q866" i="93"/>
  <c r="B866" i="93"/>
  <c r="U865" i="93"/>
  <c r="Q865" i="93"/>
  <c r="B865" i="93"/>
  <c r="U864" i="93"/>
  <c r="Q864" i="93"/>
  <c r="B864" i="93"/>
  <c r="U863" i="93"/>
  <c r="Q863" i="93"/>
  <c r="B863" i="93"/>
  <c r="U862" i="93"/>
  <c r="Q862" i="93"/>
  <c r="B862" i="93"/>
  <c r="U861" i="93"/>
  <c r="Q861" i="93"/>
  <c r="B861" i="93"/>
  <c r="U860" i="93"/>
  <c r="Q860" i="93"/>
  <c r="B860" i="93"/>
  <c r="B859" i="93"/>
  <c r="U858" i="93"/>
  <c r="Q858" i="93"/>
  <c r="B858" i="93"/>
  <c r="U857" i="93"/>
  <c r="Q857" i="93"/>
  <c r="Q855" i="93" s="1"/>
  <c r="B857" i="93"/>
  <c r="U856" i="93"/>
  <c r="U855" i="93" s="1"/>
  <c r="Q856" i="93"/>
  <c r="B856" i="93"/>
  <c r="B855" i="93"/>
  <c r="U854" i="93"/>
  <c r="Q854" i="93"/>
  <c r="B854" i="93"/>
  <c r="U853" i="93"/>
  <c r="Q853" i="93"/>
  <c r="B853" i="93"/>
  <c r="U852" i="93"/>
  <c r="Q852" i="93"/>
  <c r="B852" i="93"/>
  <c r="Q851" i="93"/>
  <c r="U851" i="93" s="1"/>
  <c r="B851" i="93"/>
  <c r="Q850" i="93"/>
  <c r="U850" i="93" s="1"/>
  <c r="U849" i="93" s="1"/>
  <c r="B850" i="93"/>
  <c r="B849" i="93"/>
  <c r="B848" i="93"/>
  <c r="U847" i="93"/>
  <c r="Q847" i="93"/>
  <c r="B847" i="93"/>
  <c r="Q846" i="93"/>
  <c r="U846" i="93" s="1"/>
  <c r="B846" i="93"/>
  <c r="Q845" i="93"/>
  <c r="B845" i="93"/>
  <c r="Q844" i="93"/>
  <c r="U844" i="93" s="1"/>
  <c r="B844" i="93"/>
  <c r="B843" i="93"/>
  <c r="U842" i="93"/>
  <c r="Q842" i="93"/>
  <c r="B842" i="93"/>
  <c r="Q841" i="93"/>
  <c r="U841" i="93" s="1"/>
  <c r="B841" i="93"/>
  <c r="Q840" i="93"/>
  <c r="U840" i="93" s="1"/>
  <c r="B840" i="93"/>
  <c r="Q839" i="93"/>
  <c r="B839" i="93"/>
  <c r="B838" i="93"/>
  <c r="Q837" i="93"/>
  <c r="U837" i="93" s="1"/>
  <c r="B837" i="93"/>
  <c r="Q836" i="93"/>
  <c r="U836" i="93" s="1"/>
  <c r="B836" i="93"/>
  <c r="Q835" i="93"/>
  <c r="U835" i="93" s="1"/>
  <c r="B835" i="93"/>
  <c r="Q834" i="93"/>
  <c r="U834" i="93" s="1"/>
  <c r="B834" i="93"/>
  <c r="Q833" i="93"/>
  <c r="B833" i="93"/>
  <c r="Q832" i="93"/>
  <c r="U832" i="93" s="1"/>
  <c r="B832" i="93"/>
  <c r="B831" i="93"/>
  <c r="Q830" i="93"/>
  <c r="U830" i="93" s="1"/>
  <c r="B830" i="93"/>
  <c r="Q829" i="93"/>
  <c r="U829" i="93" s="1"/>
  <c r="B829" i="93"/>
  <c r="Q828" i="93"/>
  <c r="U828" i="93" s="1"/>
  <c r="B828" i="93"/>
  <c r="Q827" i="93"/>
  <c r="U827" i="93" s="1"/>
  <c r="B827" i="93"/>
  <c r="Q826" i="93"/>
  <c r="U826" i="93" s="1"/>
  <c r="B826" i="93"/>
  <c r="Q825" i="93"/>
  <c r="B825" i="93"/>
  <c r="B824" i="93"/>
  <c r="B823" i="93"/>
  <c r="U822" i="93"/>
  <c r="Q822" i="93"/>
  <c r="B822" i="93"/>
  <c r="U821" i="93"/>
  <c r="Q821" i="93"/>
  <c r="B821" i="93"/>
  <c r="U820" i="93"/>
  <c r="Q820" i="93"/>
  <c r="B820" i="93"/>
  <c r="U819" i="93"/>
  <c r="Q819" i="93"/>
  <c r="B819" i="93"/>
  <c r="U818" i="93"/>
  <c r="Q818" i="93"/>
  <c r="B818" i="93"/>
  <c r="B817" i="93"/>
  <c r="U816" i="93"/>
  <c r="Q816" i="93"/>
  <c r="B816" i="93"/>
  <c r="U815" i="93"/>
  <c r="Q815" i="93"/>
  <c r="B815" i="93"/>
  <c r="U814" i="93"/>
  <c r="Q814" i="93"/>
  <c r="B814" i="93"/>
  <c r="U813" i="93"/>
  <c r="Q813" i="93"/>
  <c r="B813" i="93"/>
  <c r="U812" i="93"/>
  <c r="Q812" i="93"/>
  <c r="B812" i="93"/>
  <c r="U811" i="93"/>
  <c r="Q811" i="93"/>
  <c r="B811" i="93"/>
  <c r="B810" i="93"/>
  <c r="U809" i="93"/>
  <c r="Q809" i="93"/>
  <c r="B809" i="93"/>
  <c r="U808" i="93"/>
  <c r="Q808" i="93"/>
  <c r="B808" i="93"/>
  <c r="U807" i="93"/>
  <c r="Q807" i="93"/>
  <c r="B807" i="93"/>
  <c r="Q806" i="93"/>
  <c r="U806" i="93" s="1"/>
  <c r="B806" i="93"/>
  <c r="Q805" i="93"/>
  <c r="U805" i="93" s="1"/>
  <c r="B805" i="93"/>
  <c r="Q804" i="93"/>
  <c r="U804" i="93" s="1"/>
  <c r="B804" i="93"/>
  <c r="B803" i="93"/>
  <c r="B802" i="93"/>
  <c r="B801" i="93"/>
  <c r="B800" i="93"/>
  <c r="U799" i="93"/>
  <c r="Q799" i="93"/>
  <c r="B799" i="93"/>
  <c r="U798" i="93"/>
  <c r="Q798" i="93"/>
  <c r="B798" i="93"/>
  <c r="U797" i="93"/>
  <c r="Q797" i="93"/>
  <c r="Q796" i="93" s="1"/>
  <c r="B797" i="93"/>
  <c r="B796" i="93"/>
  <c r="U795" i="93"/>
  <c r="Q795" i="93"/>
  <c r="B795" i="93"/>
  <c r="U794" i="93"/>
  <c r="Q794" i="93"/>
  <c r="B794" i="93"/>
  <c r="U793" i="93"/>
  <c r="Q793" i="93"/>
  <c r="B793" i="93"/>
  <c r="U792" i="93"/>
  <c r="Q792" i="93"/>
  <c r="B792" i="93"/>
  <c r="B791" i="93"/>
  <c r="U790" i="93"/>
  <c r="Q790" i="93"/>
  <c r="B790" i="93"/>
  <c r="U789" i="93"/>
  <c r="Q789" i="93"/>
  <c r="B789" i="93"/>
  <c r="U788" i="93"/>
  <c r="Q788" i="93"/>
  <c r="B788" i="93"/>
  <c r="B787" i="93"/>
  <c r="B786" i="93"/>
  <c r="U785" i="93"/>
  <c r="Q785" i="93"/>
  <c r="B785" i="93"/>
  <c r="U784" i="93"/>
  <c r="Q784" i="93"/>
  <c r="B784" i="93"/>
  <c r="U783" i="93"/>
  <c r="Q783" i="93"/>
  <c r="B783" i="93"/>
  <c r="U782" i="93"/>
  <c r="Q782" i="93"/>
  <c r="B782" i="93"/>
  <c r="U781" i="93"/>
  <c r="Q781" i="93"/>
  <c r="B781" i="93"/>
  <c r="U780" i="93"/>
  <c r="Q780" i="93"/>
  <c r="B780" i="93"/>
  <c r="B779" i="93"/>
  <c r="U778" i="93"/>
  <c r="Q778" i="93"/>
  <c r="B778" i="93"/>
  <c r="B777" i="93"/>
  <c r="B776" i="93"/>
  <c r="U775" i="93"/>
  <c r="Q775" i="93"/>
  <c r="B775" i="93"/>
  <c r="U774" i="93"/>
  <c r="Q774" i="93"/>
  <c r="B774" i="93"/>
  <c r="U773" i="93"/>
  <c r="Q773" i="93"/>
  <c r="B773" i="93"/>
  <c r="U772" i="93"/>
  <c r="Q772" i="93"/>
  <c r="B772" i="93"/>
  <c r="U771" i="93"/>
  <c r="Q771" i="93"/>
  <c r="B771" i="93"/>
  <c r="B770" i="93"/>
  <c r="U769" i="93"/>
  <c r="Q769" i="93"/>
  <c r="B769" i="93"/>
  <c r="U768" i="93"/>
  <c r="Q768" i="93"/>
  <c r="B768" i="93"/>
  <c r="U767" i="93"/>
  <c r="Q767" i="93"/>
  <c r="B767" i="93"/>
  <c r="U766" i="93"/>
  <c r="Q766" i="93"/>
  <c r="B766" i="93"/>
  <c r="U765" i="93"/>
  <c r="Q765" i="93"/>
  <c r="B765" i="93"/>
  <c r="U764" i="93"/>
  <c r="Q764" i="93"/>
  <c r="B764" i="93"/>
  <c r="U763" i="93"/>
  <c r="Q763" i="93"/>
  <c r="B763" i="93"/>
  <c r="B762" i="93"/>
  <c r="U761" i="93"/>
  <c r="Q761" i="93"/>
  <c r="B761" i="93"/>
  <c r="U760" i="93"/>
  <c r="Q760" i="93"/>
  <c r="B760" i="93"/>
  <c r="U759" i="93"/>
  <c r="Q759" i="93"/>
  <c r="B759" i="93"/>
  <c r="B758" i="93"/>
  <c r="U757" i="93"/>
  <c r="Q757" i="93"/>
  <c r="B757" i="93"/>
  <c r="U756" i="93"/>
  <c r="Q756" i="93"/>
  <c r="B756" i="93"/>
  <c r="U755" i="93"/>
  <c r="Q755" i="93"/>
  <c r="B755" i="93"/>
  <c r="B754" i="93"/>
  <c r="U753" i="93"/>
  <c r="Q753" i="93"/>
  <c r="B753" i="93"/>
  <c r="U752" i="93"/>
  <c r="Q752" i="93"/>
  <c r="B752" i="93"/>
  <c r="B751" i="93"/>
  <c r="U750" i="93"/>
  <c r="Q750" i="93"/>
  <c r="B750" i="93"/>
  <c r="U749" i="93"/>
  <c r="Q749" i="93"/>
  <c r="B749" i="93"/>
  <c r="U748" i="93"/>
  <c r="Q748" i="93"/>
  <c r="B748" i="93"/>
  <c r="U747" i="93"/>
  <c r="Q747" i="93"/>
  <c r="B747" i="93"/>
  <c r="U746" i="93"/>
  <c r="Q746" i="93"/>
  <c r="B746" i="93"/>
  <c r="B745" i="93"/>
  <c r="U744" i="93"/>
  <c r="Q744" i="93"/>
  <c r="B744" i="93"/>
  <c r="U743" i="93"/>
  <c r="Q743" i="93"/>
  <c r="B743" i="93"/>
  <c r="B742" i="93"/>
  <c r="U741" i="93"/>
  <c r="Q741" i="93"/>
  <c r="B741" i="93"/>
  <c r="U740" i="93"/>
  <c r="Q740" i="93"/>
  <c r="B740" i="93"/>
  <c r="U739" i="93"/>
  <c r="Q739" i="93"/>
  <c r="B739" i="93"/>
  <c r="U738" i="93"/>
  <c r="Q738" i="93"/>
  <c r="B738" i="93"/>
  <c r="U737" i="93"/>
  <c r="Q737" i="93"/>
  <c r="B737" i="93"/>
  <c r="U736" i="93"/>
  <c r="Q736" i="93"/>
  <c r="B736" i="93"/>
  <c r="U735" i="93"/>
  <c r="Q735" i="93"/>
  <c r="B735" i="93"/>
  <c r="U734" i="93"/>
  <c r="Q734" i="93"/>
  <c r="B734" i="93"/>
  <c r="B733" i="93"/>
  <c r="B732" i="93"/>
  <c r="U731" i="93"/>
  <c r="Q731" i="93"/>
  <c r="B731" i="93"/>
  <c r="U730" i="93"/>
  <c r="Q730" i="93"/>
  <c r="B730" i="93"/>
  <c r="U729" i="93"/>
  <c r="Q729" i="93"/>
  <c r="B729" i="93"/>
  <c r="U728" i="93"/>
  <c r="Q728" i="93"/>
  <c r="B728" i="93"/>
  <c r="U727" i="93"/>
  <c r="Q727" i="93"/>
  <c r="B727" i="93"/>
  <c r="U726" i="93"/>
  <c r="Q726" i="93"/>
  <c r="B726" i="93"/>
  <c r="U725" i="93"/>
  <c r="Q725" i="93"/>
  <c r="B725" i="93"/>
  <c r="U724" i="93"/>
  <c r="Q724" i="93"/>
  <c r="B724" i="93"/>
  <c r="B723" i="93"/>
  <c r="B722" i="93"/>
  <c r="U721" i="93"/>
  <c r="Q721" i="93"/>
  <c r="B721" i="93"/>
  <c r="U720" i="93"/>
  <c r="Q720" i="93"/>
  <c r="B720" i="93"/>
  <c r="U719" i="93"/>
  <c r="Q719" i="93"/>
  <c r="B719" i="93"/>
  <c r="B718" i="93"/>
  <c r="B717" i="93"/>
  <c r="U716" i="93"/>
  <c r="Q716" i="93"/>
  <c r="B716" i="93"/>
  <c r="U715" i="93"/>
  <c r="Q715" i="93"/>
  <c r="B715" i="93"/>
  <c r="U714" i="93"/>
  <c r="Q714" i="93"/>
  <c r="B714" i="93"/>
  <c r="U713" i="93"/>
  <c r="Q713" i="93"/>
  <c r="B713" i="93"/>
  <c r="B712" i="93"/>
  <c r="B711" i="93"/>
  <c r="U710" i="93"/>
  <c r="Q710" i="93"/>
  <c r="B710" i="93"/>
  <c r="U709" i="93"/>
  <c r="Q709" i="93"/>
  <c r="B709" i="93"/>
  <c r="U708" i="93"/>
  <c r="Q708" i="93"/>
  <c r="B708" i="93"/>
  <c r="U707" i="93"/>
  <c r="Q707" i="93"/>
  <c r="B707" i="93"/>
  <c r="U706" i="93"/>
  <c r="Q706" i="93"/>
  <c r="B706" i="93"/>
  <c r="U705" i="93"/>
  <c r="Q705" i="93"/>
  <c r="B705" i="93"/>
  <c r="B704" i="93"/>
  <c r="B703" i="93"/>
  <c r="U702" i="93"/>
  <c r="Q702" i="93"/>
  <c r="B702" i="93"/>
  <c r="U701" i="93"/>
  <c r="Q701" i="93"/>
  <c r="B701" i="93"/>
  <c r="U700" i="93"/>
  <c r="Q700" i="93"/>
  <c r="B700" i="93"/>
  <c r="U699" i="93"/>
  <c r="Q699" i="93"/>
  <c r="B699" i="93"/>
  <c r="U698" i="93"/>
  <c r="Q698" i="93"/>
  <c r="B698" i="93"/>
  <c r="B697" i="93"/>
  <c r="U696" i="93"/>
  <c r="Q696" i="93"/>
  <c r="B696" i="93"/>
  <c r="U695" i="93"/>
  <c r="Q695" i="93"/>
  <c r="B695" i="93"/>
  <c r="U694" i="93"/>
  <c r="Q694" i="93"/>
  <c r="B694" i="93"/>
  <c r="U693" i="93"/>
  <c r="Q693" i="93"/>
  <c r="B693" i="93"/>
  <c r="U692" i="93"/>
  <c r="Q692" i="93"/>
  <c r="B692" i="93"/>
  <c r="U691" i="93"/>
  <c r="Q691" i="93"/>
  <c r="B691" i="93"/>
  <c r="U690" i="93"/>
  <c r="Q690" i="93"/>
  <c r="B690" i="93"/>
  <c r="U689" i="93"/>
  <c r="Q689" i="93"/>
  <c r="B689" i="93"/>
  <c r="B688" i="93"/>
  <c r="U687" i="93"/>
  <c r="Q687" i="93"/>
  <c r="B687" i="93"/>
  <c r="U686" i="93"/>
  <c r="Q686" i="93"/>
  <c r="B686" i="93"/>
  <c r="U685" i="93"/>
  <c r="Q685" i="93"/>
  <c r="B685" i="93"/>
  <c r="U684" i="93"/>
  <c r="Q684" i="93"/>
  <c r="B684" i="93"/>
  <c r="U683" i="93"/>
  <c r="Q683" i="93"/>
  <c r="B683" i="93"/>
  <c r="B682" i="93"/>
  <c r="U681" i="93"/>
  <c r="Q681" i="93"/>
  <c r="B681" i="93"/>
  <c r="U680" i="93"/>
  <c r="Q680" i="93"/>
  <c r="B680" i="93"/>
  <c r="U679" i="93"/>
  <c r="Q679" i="93"/>
  <c r="B679" i="93"/>
  <c r="U678" i="93"/>
  <c r="Q678" i="93"/>
  <c r="B678" i="93"/>
  <c r="U677" i="93"/>
  <c r="Q677" i="93"/>
  <c r="B677" i="93"/>
  <c r="B676" i="93"/>
  <c r="B675" i="93"/>
  <c r="U674" i="93"/>
  <c r="Q674" i="93"/>
  <c r="B674" i="93"/>
  <c r="B673" i="93"/>
  <c r="U672" i="93"/>
  <c r="Q672" i="93"/>
  <c r="B672" i="93"/>
  <c r="U671" i="93"/>
  <c r="Q671" i="93"/>
  <c r="B671" i="93"/>
  <c r="U670" i="93"/>
  <c r="U669" i="93" s="1"/>
  <c r="Q670" i="93"/>
  <c r="B670" i="93"/>
  <c r="B669" i="93"/>
  <c r="U668" i="93"/>
  <c r="Q668" i="93"/>
  <c r="B668" i="93"/>
  <c r="U667" i="93"/>
  <c r="Q667" i="93"/>
  <c r="B667" i="93"/>
  <c r="U666" i="93"/>
  <c r="Q666" i="93"/>
  <c r="B666" i="93"/>
  <c r="U665" i="93"/>
  <c r="Q665" i="93"/>
  <c r="B665" i="93"/>
  <c r="U664" i="93"/>
  <c r="Q664" i="93"/>
  <c r="B664" i="93"/>
  <c r="U663" i="93"/>
  <c r="Q663" i="93"/>
  <c r="B663" i="93"/>
  <c r="U662" i="93"/>
  <c r="Q662" i="93"/>
  <c r="B662" i="93"/>
  <c r="B661" i="93"/>
  <c r="U660" i="93"/>
  <c r="Q660" i="93"/>
  <c r="B660" i="93"/>
  <c r="U659" i="93"/>
  <c r="Q659" i="93"/>
  <c r="B659" i="93"/>
  <c r="U658" i="93"/>
  <c r="Q658" i="93"/>
  <c r="B658" i="93"/>
  <c r="U657" i="93"/>
  <c r="Q657" i="93"/>
  <c r="B657" i="93"/>
  <c r="U656" i="93"/>
  <c r="Q656" i="93"/>
  <c r="B656" i="93"/>
  <c r="U655" i="93"/>
  <c r="Q655" i="93"/>
  <c r="B655" i="93"/>
  <c r="U654" i="93"/>
  <c r="Q654" i="93"/>
  <c r="B654" i="93"/>
  <c r="B653" i="93"/>
  <c r="U652" i="93"/>
  <c r="Q652" i="93"/>
  <c r="B652" i="93"/>
  <c r="U651" i="93"/>
  <c r="Q651" i="93"/>
  <c r="B651" i="93"/>
  <c r="U650" i="93"/>
  <c r="Q650" i="93"/>
  <c r="B650" i="93"/>
  <c r="U649" i="93"/>
  <c r="Q649" i="93"/>
  <c r="B649" i="93"/>
  <c r="U648" i="93"/>
  <c r="Q648" i="93"/>
  <c r="B648" i="93"/>
  <c r="U647" i="93"/>
  <c r="Q647" i="93"/>
  <c r="B647" i="93"/>
  <c r="B646" i="93"/>
  <c r="B645" i="93"/>
  <c r="B644" i="93"/>
  <c r="U643" i="93"/>
  <c r="Q643" i="93"/>
  <c r="B643" i="93"/>
  <c r="U642" i="93"/>
  <c r="Q642" i="93"/>
  <c r="B642" i="93"/>
  <c r="U641" i="93"/>
  <c r="Q641" i="93"/>
  <c r="B641" i="93"/>
  <c r="U640" i="93"/>
  <c r="Q640" i="93"/>
  <c r="B640" i="93"/>
  <c r="U639" i="93"/>
  <c r="Q639" i="93"/>
  <c r="B639" i="93"/>
  <c r="U638" i="93"/>
  <c r="Q638" i="93"/>
  <c r="B638" i="93"/>
  <c r="U637" i="93"/>
  <c r="Q637" i="93"/>
  <c r="B637" i="93"/>
  <c r="U636" i="93"/>
  <c r="Q636" i="93"/>
  <c r="B636" i="93"/>
  <c r="U635" i="93"/>
  <c r="Q635" i="93"/>
  <c r="B635" i="93"/>
  <c r="U634" i="93"/>
  <c r="B634" i="93"/>
  <c r="B633" i="93"/>
  <c r="U632" i="93"/>
  <c r="Q632" i="93"/>
  <c r="B632" i="93"/>
  <c r="B631" i="93"/>
  <c r="U630" i="93"/>
  <c r="Q630" i="93"/>
  <c r="B630" i="93"/>
  <c r="U629" i="93"/>
  <c r="Q629" i="93"/>
  <c r="B629" i="93"/>
  <c r="B628" i="93"/>
  <c r="B627" i="93"/>
  <c r="U626" i="93"/>
  <c r="Q626" i="93"/>
  <c r="B626" i="93"/>
  <c r="U625" i="93"/>
  <c r="Q625" i="93"/>
  <c r="B625" i="93"/>
  <c r="U624" i="93"/>
  <c r="Q624" i="93"/>
  <c r="B624" i="93"/>
  <c r="U623" i="93"/>
  <c r="Q623" i="93"/>
  <c r="B623" i="93"/>
  <c r="U622" i="93"/>
  <c r="Q622" i="93"/>
  <c r="B622" i="93"/>
  <c r="U621" i="93"/>
  <c r="Q621" i="93"/>
  <c r="B621" i="93"/>
  <c r="U620" i="93"/>
  <c r="Q620" i="93"/>
  <c r="B620" i="93"/>
  <c r="U619" i="93"/>
  <c r="Q619" i="93"/>
  <c r="B619" i="93"/>
  <c r="U618" i="93"/>
  <c r="Q618" i="93"/>
  <c r="B618" i="93"/>
  <c r="U617" i="93"/>
  <c r="B617" i="93"/>
  <c r="B616" i="93"/>
  <c r="U615" i="93"/>
  <c r="Q615" i="93"/>
  <c r="B615" i="93"/>
  <c r="B614" i="93"/>
  <c r="U613" i="93"/>
  <c r="Q613" i="93"/>
  <c r="B613" i="93"/>
  <c r="U612" i="93"/>
  <c r="Q612" i="93"/>
  <c r="Q611" i="93" s="1"/>
  <c r="B612" i="93"/>
  <c r="B611" i="93"/>
  <c r="B610" i="93"/>
  <c r="B609" i="93"/>
  <c r="U608" i="93"/>
  <c r="Q608" i="93"/>
  <c r="B608" i="93"/>
  <c r="U607" i="93"/>
  <c r="Q607" i="93"/>
  <c r="B607" i="93"/>
  <c r="U606" i="93"/>
  <c r="Q606" i="93"/>
  <c r="B606" i="93"/>
  <c r="U605" i="93"/>
  <c r="Q605" i="93"/>
  <c r="B605" i="93"/>
  <c r="U604" i="93"/>
  <c r="Q604" i="93"/>
  <c r="B604" i="93"/>
  <c r="U603" i="93"/>
  <c r="Q603" i="93"/>
  <c r="B603" i="93"/>
  <c r="B602" i="93"/>
  <c r="U601" i="93"/>
  <c r="Q601" i="93"/>
  <c r="B601" i="93"/>
  <c r="B600" i="93"/>
  <c r="U599" i="93"/>
  <c r="Q599" i="93"/>
  <c r="B599" i="93"/>
  <c r="B598" i="93"/>
  <c r="B597" i="93"/>
  <c r="U596" i="93"/>
  <c r="Q596" i="93"/>
  <c r="B596" i="93"/>
  <c r="U595" i="93"/>
  <c r="Q595" i="93"/>
  <c r="B595" i="93"/>
  <c r="U594" i="93"/>
  <c r="Q594" i="93"/>
  <c r="B594" i="93"/>
  <c r="U593" i="93"/>
  <c r="Q593" i="93"/>
  <c r="B593" i="93"/>
  <c r="U592" i="93"/>
  <c r="Q592" i="93"/>
  <c r="B592" i="93"/>
  <c r="U591" i="93"/>
  <c r="Q591" i="93"/>
  <c r="B591" i="93"/>
  <c r="U590" i="93"/>
  <c r="Q590" i="93"/>
  <c r="B590" i="93"/>
  <c r="U589" i="93"/>
  <c r="Q589" i="93"/>
  <c r="B589" i="93"/>
  <c r="B588" i="93"/>
  <c r="B587" i="93"/>
  <c r="B586" i="93"/>
  <c r="U585" i="93"/>
  <c r="Q585" i="93"/>
  <c r="B585" i="93"/>
  <c r="U584" i="93"/>
  <c r="Q584" i="93"/>
  <c r="B584" i="93"/>
  <c r="U583" i="93"/>
  <c r="Q583" i="93"/>
  <c r="B583" i="93"/>
  <c r="U582" i="93"/>
  <c r="Q582" i="93"/>
  <c r="B582" i="93"/>
  <c r="U581" i="93"/>
  <c r="Q581" i="93"/>
  <c r="B581" i="93"/>
  <c r="B580" i="93"/>
  <c r="B579" i="93"/>
  <c r="U578" i="93"/>
  <c r="Q578" i="93"/>
  <c r="B578" i="93"/>
  <c r="U577" i="93"/>
  <c r="Q577" i="93"/>
  <c r="B577" i="93"/>
  <c r="B576" i="93"/>
  <c r="U575" i="93"/>
  <c r="Q575" i="93"/>
  <c r="B575" i="93"/>
  <c r="U574" i="93"/>
  <c r="Q574" i="93"/>
  <c r="B574" i="93"/>
  <c r="U573" i="93"/>
  <c r="Q573" i="93"/>
  <c r="B573" i="93"/>
  <c r="U572" i="93"/>
  <c r="Q572" i="93"/>
  <c r="B572" i="93"/>
  <c r="U571" i="93"/>
  <c r="Q571" i="93"/>
  <c r="B571" i="93"/>
  <c r="B570" i="93"/>
  <c r="U569" i="93"/>
  <c r="Q569" i="93"/>
  <c r="B569" i="93"/>
  <c r="U568" i="93"/>
  <c r="Q568" i="93"/>
  <c r="B568" i="93"/>
  <c r="U567" i="93"/>
  <c r="Q567" i="93"/>
  <c r="B567" i="93"/>
  <c r="B566" i="93"/>
  <c r="U565" i="93"/>
  <c r="Q565" i="93"/>
  <c r="B565" i="93"/>
  <c r="U564" i="93"/>
  <c r="Q564" i="93"/>
  <c r="B564" i="93"/>
  <c r="U563" i="93"/>
  <c r="Q563" i="93"/>
  <c r="B563" i="93"/>
  <c r="U562" i="93"/>
  <c r="Q562" i="93"/>
  <c r="B562" i="93"/>
  <c r="U561" i="93"/>
  <c r="U559" i="93" s="1"/>
  <c r="Q561" i="93"/>
  <c r="B561" i="93"/>
  <c r="U560" i="93"/>
  <c r="Q560" i="93"/>
  <c r="Q559" i="93" s="1"/>
  <c r="B560" i="93"/>
  <c r="B559" i="93"/>
  <c r="U558" i="93"/>
  <c r="Q558" i="93"/>
  <c r="B558" i="93"/>
  <c r="B557" i="93"/>
  <c r="B556" i="93"/>
  <c r="U555" i="93"/>
  <c r="Q555" i="93"/>
  <c r="B555" i="93"/>
  <c r="U554" i="93"/>
  <c r="Q554" i="93"/>
  <c r="B554" i="93"/>
  <c r="U553" i="93"/>
  <c r="Q553" i="93"/>
  <c r="B553" i="93"/>
  <c r="B552" i="93"/>
  <c r="U551" i="93"/>
  <c r="Q551" i="93"/>
  <c r="B551" i="93"/>
  <c r="U550" i="93"/>
  <c r="Q550" i="93"/>
  <c r="B550" i="93"/>
  <c r="U549" i="93"/>
  <c r="Q549" i="93"/>
  <c r="B549" i="93"/>
  <c r="B548" i="93"/>
  <c r="U547" i="93"/>
  <c r="Q547" i="93"/>
  <c r="B547" i="93"/>
  <c r="U546" i="93"/>
  <c r="Q546" i="93"/>
  <c r="Q545" i="93" s="1"/>
  <c r="B546" i="93"/>
  <c r="B545" i="93"/>
  <c r="U544" i="93"/>
  <c r="Q544" i="93"/>
  <c r="B544" i="93"/>
  <c r="U543" i="93"/>
  <c r="Q543" i="93"/>
  <c r="B543" i="93"/>
  <c r="U542" i="93"/>
  <c r="Q542" i="93"/>
  <c r="B542" i="93"/>
  <c r="U541" i="93"/>
  <c r="Q541" i="93"/>
  <c r="B541" i="93"/>
  <c r="U540" i="93"/>
  <c r="Q540" i="93"/>
  <c r="B540" i="93"/>
  <c r="U539" i="93"/>
  <c r="Q539" i="93"/>
  <c r="B539" i="93"/>
  <c r="U538" i="93"/>
  <c r="Q538" i="93"/>
  <c r="B538" i="93"/>
  <c r="U537" i="93"/>
  <c r="Q537" i="93"/>
  <c r="B537" i="93"/>
  <c r="U536" i="93"/>
  <c r="Q536" i="93"/>
  <c r="B536" i="93"/>
  <c r="U535" i="93"/>
  <c r="Q535" i="93"/>
  <c r="B535" i="93"/>
  <c r="B534" i="93"/>
  <c r="B533" i="93"/>
  <c r="U532" i="93"/>
  <c r="Q532" i="93"/>
  <c r="Q530" i="93" s="1"/>
  <c r="B532" i="93"/>
  <c r="U531" i="93"/>
  <c r="Q531" i="93"/>
  <c r="B531" i="93"/>
  <c r="B530" i="93"/>
  <c r="U529" i="93"/>
  <c r="Q529" i="93"/>
  <c r="B529" i="93"/>
  <c r="U528" i="93"/>
  <c r="U527" i="93" s="1"/>
  <c r="Q528" i="93"/>
  <c r="B528" i="93"/>
  <c r="B527" i="93"/>
  <c r="U526" i="93"/>
  <c r="Q526" i="93"/>
  <c r="B526" i="93"/>
  <c r="U525" i="93"/>
  <c r="Q525" i="93"/>
  <c r="B525" i="93"/>
  <c r="U524" i="93"/>
  <c r="Q524" i="93"/>
  <c r="B524" i="93"/>
  <c r="B523" i="93"/>
  <c r="U522" i="93"/>
  <c r="Q522" i="93"/>
  <c r="B522" i="93"/>
  <c r="U521" i="93"/>
  <c r="Q521" i="93"/>
  <c r="B521" i="93"/>
  <c r="B520" i="93"/>
  <c r="U519" i="93"/>
  <c r="Q519" i="93"/>
  <c r="B519" i="93"/>
  <c r="U518" i="93"/>
  <c r="Q518" i="93"/>
  <c r="B518" i="93"/>
  <c r="B517" i="93"/>
  <c r="B516" i="93"/>
  <c r="B515" i="93"/>
  <c r="B514" i="93"/>
  <c r="U513" i="93"/>
  <c r="Q513" i="93"/>
  <c r="B513" i="93"/>
  <c r="U512" i="93"/>
  <c r="Q512" i="93"/>
  <c r="B512" i="93"/>
  <c r="U511" i="93"/>
  <c r="Q511" i="93"/>
  <c r="B511" i="93"/>
  <c r="U510" i="93"/>
  <c r="Q510" i="93"/>
  <c r="B510" i="93"/>
  <c r="U509" i="93"/>
  <c r="Q509" i="93"/>
  <c r="B509" i="93"/>
  <c r="U508" i="93"/>
  <c r="Q508" i="93"/>
  <c r="B508" i="93"/>
  <c r="U507" i="93"/>
  <c r="Q507" i="93"/>
  <c r="B507" i="93"/>
  <c r="B506" i="93"/>
  <c r="U505" i="93"/>
  <c r="Q505" i="93"/>
  <c r="B505" i="93"/>
  <c r="B504" i="93"/>
  <c r="U503" i="93"/>
  <c r="Q503" i="93"/>
  <c r="B503" i="93"/>
  <c r="U502" i="93"/>
  <c r="Q502" i="93"/>
  <c r="B502" i="93"/>
  <c r="U501" i="93"/>
  <c r="Q501" i="93"/>
  <c r="B501" i="93"/>
  <c r="U500" i="93"/>
  <c r="Q500" i="93"/>
  <c r="B500" i="93"/>
  <c r="U499" i="93"/>
  <c r="Q499" i="93"/>
  <c r="Q498" i="93" s="1"/>
  <c r="B499" i="93"/>
  <c r="B498" i="93"/>
  <c r="U497" i="93"/>
  <c r="Q497" i="93"/>
  <c r="B497" i="93"/>
  <c r="U496" i="93"/>
  <c r="Q496" i="93"/>
  <c r="B496" i="93"/>
  <c r="U495" i="93"/>
  <c r="Q495" i="93"/>
  <c r="B495" i="93"/>
  <c r="U494" i="93"/>
  <c r="Q494" i="93"/>
  <c r="B494" i="93"/>
  <c r="B493" i="93"/>
  <c r="U492" i="93"/>
  <c r="Q492" i="93"/>
  <c r="B492" i="93"/>
  <c r="U491" i="93"/>
  <c r="Q491" i="93"/>
  <c r="B491" i="93"/>
  <c r="B490" i="93"/>
  <c r="B489" i="93"/>
  <c r="U488" i="93"/>
  <c r="Q488" i="93"/>
  <c r="B488" i="93"/>
  <c r="U487" i="93"/>
  <c r="U486" i="93" s="1"/>
  <c r="Q487" i="93"/>
  <c r="B487" i="93"/>
  <c r="B486" i="93"/>
  <c r="U485" i="93"/>
  <c r="Q485" i="93"/>
  <c r="B485" i="93"/>
  <c r="U484" i="93"/>
  <c r="Q484" i="93"/>
  <c r="B484" i="93"/>
  <c r="B483" i="93"/>
  <c r="U482" i="93"/>
  <c r="Q482" i="93"/>
  <c r="B482" i="93"/>
  <c r="U481" i="93"/>
  <c r="Q481" i="93"/>
  <c r="B481" i="93"/>
  <c r="B480" i="93"/>
  <c r="U479" i="93"/>
  <c r="Q479" i="93"/>
  <c r="B479" i="93"/>
  <c r="U478" i="93"/>
  <c r="Q478" i="93"/>
  <c r="B478" i="93"/>
  <c r="U477" i="93"/>
  <c r="Q477" i="93"/>
  <c r="B477" i="93"/>
  <c r="U476" i="93"/>
  <c r="Q476" i="93"/>
  <c r="B476" i="93"/>
  <c r="B475" i="93"/>
  <c r="U474" i="93"/>
  <c r="Q474" i="93"/>
  <c r="B474" i="93"/>
  <c r="U473" i="93"/>
  <c r="Q473" i="93"/>
  <c r="B473" i="93"/>
  <c r="U472" i="93"/>
  <c r="Q472" i="93"/>
  <c r="B472" i="93"/>
  <c r="U471" i="93"/>
  <c r="Q471" i="93"/>
  <c r="B471" i="93"/>
  <c r="U470" i="93"/>
  <c r="Q470" i="93"/>
  <c r="B470" i="93"/>
  <c r="U469" i="93"/>
  <c r="Q469" i="93"/>
  <c r="B469" i="93"/>
  <c r="B468" i="93"/>
  <c r="U467" i="93"/>
  <c r="Q467" i="93"/>
  <c r="B467" i="93"/>
  <c r="B466" i="93"/>
  <c r="U465" i="93"/>
  <c r="Q465" i="93"/>
  <c r="B465" i="93"/>
  <c r="U464" i="93"/>
  <c r="Q464" i="93"/>
  <c r="B464" i="93"/>
  <c r="U463" i="93"/>
  <c r="Q463" i="93"/>
  <c r="B463" i="93"/>
  <c r="U462" i="93"/>
  <c r="Q462" i="93"/>
  <c r="B462" i="93"/>
  <c r="U461" i="93"/>
  <c r="Q461" i="93"/>
  <c r="B461" i="93"/>
  <c r="B460" i="93"/>
  <c r="U459" i="93"/>
  <c r="Q459" i="93"/>
  <c r="B459" i="93"/>
  <c r="U458" i="93"/>
  <c r="Q458" i="93"/>
  <c r="B458" i="93"/>
  <c r="U457" i="93"/>
  <c r="Q457" i="93"/>
  <c r="B457" i="93"/>
  <c r="U456" i="93"/>
  <c r="Q456" i="93"/>
  <c r="B456" i="93"/>
  <c r="U455" i="93"/>
  <c r="Q455" i="93"/>
  <c r="B455" i="93"/>
  <c r="U454" i="93"/>
  <c r="Q454" i="93"/>
  <c r="B454" i="93"/>
  <c r="U453" i="93"/>
  <c r="Q453" i="93"/>
  <c r="B453" i="93"/>
  <c r="B452" i="93"/>
  <c r="U451" i="93"/>
  <c r="Q451" i="93"/>
  <c r="B451" i="93"/>
  <c r="U450" i="93"/>
  <c r="Q450" i="93"/>
  <c r="B450" i="93"/>
  <c r="U449" i="93"/>
  <c r="Q449" i="93"/>
  <c r="B449" i="93"/>
  <c r="U448" i="93"/>
  <c r="Q448" i="93"/>
  <c r="B448" i="93"/>
  <c r="U447" i="93"/>
  <c r="Q447" i="93"/>
  <c r="B447" i="93"/>
  <c r="B446" i="93"/>
  <c r="B445" i="93"/>
  <c r="B444" i="93"/>
  <c r="U443" i="93"/>
  <c r="Q443" i="93"/>
  <c r="B443" i="93"/>
  <c r="U442" i="93"/>
  <c r="Q442" i="93"/>
  <c r="B442" i="93"/>
  <c r="U441" i="93"/>
  <c r="Q441" i="93"/>
  <c r="B441" i="93"/>
  <c r="U440" i="93"/>
  <c r="Q440" i="93"/>
  <c r="B440" i="93"/>
  <c r="U439" i="93"/>
  <c r="Q439" i="93"/>
  <c r="B439" i="93"/>
  <c r="U438" i="93"/>
  <c r="Q438" i="93"/>
  <c r="B438" i="93"/>
  <c r="U437" i="93"/>
  <c r="Q437" i="93"/>
  <c r="B437" i="93"/>
  <c r="U436" i="93"/>
  <c r="Q436" i="93"/>
  <c r="B436" i="93"/>
  <c r="U435" i="93"/>
  <c r="Q435" i="93"/>
  <c r="B435" i="93"/>
  <c r="B434" i="93"/>
  <c r="B433" i="93"/>
  <c r="B432" i="93"/>
  <c r="U431" i="93"/>
  <c r="Q431" i="93"/>
  <c r="B431" i="93"/>
  <c r="U430" i="93"/>
  <c r="Q430" i="93"/>
  <c r="B430" i="93"/>
  <c r="B429" i="93"/>
  <c r="U428" i="93"/>
  <c r="Q428" i="93"/>
  <c r="B428" i="93"/>
  <c r="U427" i="93"/>
  <c r="Q427" i="93"/>
  <c r="B427" i="93"/>
  <c r="U426" i="93"/>
  <c r="Q426" i="93"/>
  <c r="B426" i="93"/>
  <c r="U425" i="93"/>
  <c r="Q425" i="93"/>
  <c r="B425" i="93"/>
  <c r="U424" i="93"/>
  <c r="Q424" i="93"/>
  <c r="B424" i="93"/>
  <c r="U423" i="93"/>
  <c r="Q423" i="93"/>
  <c r="B423" i="93"/>
  <c r="B422" i="93"/>
  <c r="U421" i="93"/>
  <c r="Q421" i="93"/>
  <c r="B421" i="93"/>
  <c r="U420" i="93"/>
  <c r="Q420" i="93"/>
  <c r="Q419" i="93" s="1"/>
  <c r="B420" i="93"/>
  <c r="B419" i="93"/>
  <c r="U418" i="93"/>
  <c r="Q418" i="93"/>
  <c r="B418" i="93"/>
  <c r="U417" i="93"/>
  <c r="Q417" i="93"/>
  <c r="B417" i="93"/>
  <c r="U416" i="93"/>
  <c r="Q416" i="93"/>
  <c r="B416" i="93"/>
  <c r="U415" i="93"/>
  <c r="Q415" i="93"/>
  <c r="B415" i="93"/>
  <c r="B414" i="93"/>
  <c r="B413" i="93"/>
  <c r="U412" i="93"/>
  <c r="Q412" i="93"/>
  <c r="B412" i="93"/>
  <c r="U411" i="93"/>
  <c r="Q411" i="93"/>
  <c r="B411" i="93"/>
  <c r="B410" i="93"/>
  <c r="U409" i="93"/>
  <c r="Q409" i="93"/>
  <c r="B409" i="93"/>
  <c r="U408" i="93"/>
  <c r="Q408" i="93"/>
  <c r="B408" i="93"/>
  <c r="U407" i="93"/>
  <c r="Q407" i="93"/>
  <c r="B407" i="93"/>
  <c r="U406" i="93"/>
  <c r="Q406" i="93"/>
  <c r="B406" i="93"/>
  <c r="U405" i="93"/>
  <c r="Q405" i="93"/>
  <c r="B405" i="93"/>
  <c r="U404" i="93"/>
  <c r="Q404" i="93"/>
  <c r="B404" i="93"/>
  <c r="U403" i="93"/>
  <c r="Q403" i="93"/>
  <c r="B403" i="93"/>
  <c r="U402" i="93"/>
  <c r="Q402" i="93"/>
  <c r="B402" i="93"/>
  <c r="B401" i="93"/>
  <c r="U400" i="93"/>
  <c r="Q400" i="93"/>
  <c r="B400" i="93"/>
  <c r="U399" i="93"/>
  <c r="Q399" i="93"/>
  <c r="B399" i="93"/>
  <c r="U398" i="93"/>
  <c r="Q398" i="93"/>
  <c r="B398" i="93"/>
  <c r="B397" i="93"/>
  <c r="U396" i="93"/>
  <c r="Q396" i="93"/>
  <c r="B396" i="93"/>
  <c r="U395" i="93"/>
  <c r="Q395" i="93"/>
  <c r="B395" i="93"/>
  <c r="U394" i="93"/>
  <c r="Q394" i="93"/>
  <c r="B394" i="93"/>
  <c r="U393" i="93"/>
  <c r="Q393" i="93"/>
  <c r="B393" i="93"/>
  <c r="U392" i="93"/>
  <c r="Q392" i="93"/>
  <c r="B392" i="93"/>
  <c r="U391" i="93"/>
  <c r="Q391" i="93"/>
  <c r="B391" i="93"/>
  <c r="B390" i="93"/>
  <c r="B389" i="93"/>
  <c r="U388" i="93"/>
  <c r="Q388" i="93"/>
  <c r="B388" i="93"/>
  <c r="U387" i="93"/>
  <c r="Q387" i="93"/>
  <c r="B387" i="93"/>
  <c r="U386" i="93"/>
  <c r="Q386" i="93"/>
  <c r="B386" i="93"/>
  <c r="U385" i="93"/>
  <c r="Q385" i="93"/>
  <c r="B385" i="93"/>
  <c r="U384" i="93"/>
  <c r="Q384" i="93"/>
  <c r="B384" i="93"/>
  <c r="U383" i="93"/>
  <c r="Q383" i="93"/>
  <c r="B383" i="93"/>
  <c r="U382" i="93"/>
  <c r="Q382" i="93"/>
  <c r="B382" i="93"/>
  <c r="U381" i="93"/>
  <c r="Q381" i="93"/>
  <c r="B381" i="93"/>
  <c r="B380" i="93"/>
  <c r="U379" i="93"/>
  <c r="Q379" i="93"/>
  <c r="B379" i="93"/>
  <c r="U378" i="93"/>
  <c r="Q378" i="93"/>
  <c r="B378" i="93"/>
  <c r="U377" i="93"/>
  <c r="Q377" i="93"/>
  <c r="B377" i="93"/>
  <c r="U376" i="93"/>
  <c r="Q376" i="93"/>
  <c r="B376" i="93"/>
  <c r="B375" i="93"/>
  <c r="B374" i="93"/>
  <c r="U373" i="93"/>
  <c r="Q373" i="93"/>
  <c r="B373" i="93"/>
  <c r="U372" i="93"/>
  <c r="Q372" i="93"/>
  <c r="B372" i="93"/>
  <c r="U371" i="93"/>
  <c r="Q371" i="93"/>
  <c r="B371" i="93"/>
  <c r="U370" i="93"/>
  <c r="Q370" i="93"/>
  <c r="B370" i="93"/>
  <c r="U369" i="93"/>
  <c r="Q369" i="93"/>
  <c r="B369" i="93"/>
  <c r="U368" i="93"/>
  <c r="Q368" i="93"/>
  <c r="B368" i="93"/>
  <c r="U367" i="93"/>
  <c r="Q367" i="93"/>
  <c r="B367" i="93"/>
  <c r="U366" i="93"/>
  <c r="Q366" i="93"/>
  <c r="B366" i="93"/>
  <c r="B365" i="93"/>
  <c r="B364" i="93"/>
  <c r="U363" i="93"/>
  <c r="Q363" i="93"/>
  <c r="B363" i="93"/>
  <c r="B362" i="93"/>
  <c r="U361" i="93"/>
  <c r="Q361" i="93"/>
  <c r="B361" i="93"/>
  <c r="U360" i="93"/>
  <c r="Q360" i="93"/>
  <c r="B360" i="93"/>
  <c r="B359" i="93"/>
  <c r="B358" i="93"/>
  <c r="U357" i="93"/>
  <c r="Q357" i="93"/>
  <c r="B357" i="93"/>
  <c r="U356" i="93"/>
  <c r="Q356" i="93"/>
  <c r="Q355" i="93" s="1"/>
  <c r="B356" i="93"/>
  <c r="B355" i="93"/>
  <c r="U354" i="93"/>
  <c r="Q354" i="93"/>
  <c r="B354" i="93"/>
  <c r="U353" i="93"/>
  <c r="Q353" i="93"/>
  <c r="B353" i="93"/>
  <c r="U352" i="93"/>
  <c r="Q352" i="93"/>
  <c r="B352" i="93"/>
  <c r="U351" i="93"/>
  <c r="Q351" i="93"/>
  <c r="B351" i="93"/>
  <c r="U350" i="93"/>
  <c r="Q350" i="93"/>
  <c r="B350" i="93"/>
  <c r="U349" i="93"/>
  <c r="Q349" i="93"/>
  <c r="B349" i="93"/>
  <c r="B348" i="93"/>
  <c r="U347" i="93"/>
  <c r="Q347" i="93"/>
  <c r="B347" i="93"/>
  <c r="U346" i="93"/>
  <c r="Q346" i="93"/>
  <c r="B346" i="93"/>
  <c r="U345" i="93"/>
  <c r="Q345" i="93"/>
  <c r="B345" i="93"/>
  <c r="U344" i="93"/>
  <c r="Q344" i="93"/>
  <c r="B344" i="93"/>
  <c r="U343" i="93"/>
  <c r="Q343" i="93"/>
  <c r="B343" i="93"/>
  <c r="U342" i="93"/>
  <c r="Q342" i="93"/>
  <c r="B342" i="93"/>
  <c r="U341" i="93"/>
  <c r="Q341" i="93"/>
  <c r="B341" i="93"/>
  <c r="U340" i="93"/>
  <c r="Q340" i="93"/>
  <c r="B340" i="93"/>
  <c r="B339" i="93"/>
  <c r="U338" i="93"/>
  <c r="Q338" i="93"/>
  <c r="B338" i="93"/>
  <c r="U337" i="93"/>
  <c r="Q337" i="93"/>
  <c r="B337" i="93"/>
  <c r="U336" i="93"/>
  <c r="Q336" i="93"/>
  <c r="B336" i="93"/>
  <c r="U335" i="93"/>
  <c r="Q335" i="93"/>
  <c r="B335" i="93"/>
  <c r="B334" i="93"/>
  <c r="B333" i="93"/>
  <c r="B332" i="93"/>
  <c r="U331" i="93"/>
  <c r="Q331" i="93"/>
  <c r="B331" i="93"/>
  <c r="U330" i="93"/>
  <c r="Q330" i="93"/>
  <c r="B330" i="93"/>
  <c r="U329" i="93"/>
  <c r="Q329" i="93"/>
  <c r="B329" i="93"/>
  <c r="U328" i="93"/>
  <c r="Q328" i="93"/>
  <c r="B328" i="93"/>
  <c r="U327" i="93"/>
  <c r="Q327" i="93"/>
  <c r="B327" i="93"/>
  <c r="U326" i="93"/>
  <c r="Q326" i="93"/>
  <c r="B326" i="93"/>
  <c r="B325" i="93"/>
  <c r="U324" i="93"/>
  <c r="Q324" i="93"/>
  <c r="B324" i="93"/>
  <c r="B323" i="93"/>
  <c r="U322" i="93"/>
  <c r="Q322" i="93"/>
  <c r="B322" i="93"/>
  <c r="U321" i="93"/>
  <c r="Q321" i="93"/>
  <c r="B321" i="93"/>
  <c r="U320" i="93"/>
  <c r="U319" i="93" s="1"/>
  <c r="Q320" i="93"/>
  <c r="B320" i="93"/>
  <c r="B319" i="93"/>
  <c r="U318" i="93"/>
  <c r="Q318" i="93"/>
  <c r="B318" i="93"/>
  <c r="U317" i="93"/>
  <c r="Q317" i="93"/>
  <c r="B317" i="93"/>
  <c r="B316" i="93"/>
  <c r="B315" i="93"/>
  <c r="U314" i="93"/>
  <c r="Q314" i="93"/>
  <c r="B314" i="93"/>
  <c r="U313" i="93"/>
  <c r="Q313" i="93"/>
  <c r="B313" i="93"/>
  <c r="U312" i="93"/>
  <c r="Q312" i="93"/>
  <c r="B312" i="93"/>
  <c r="U311" i="93"/>
  <c r="Q311" i="93"/>
  <c r="B311" i="93"/>
  <c r="U310" i="93"/>
  <c r="Q310" i="93"/>
  <c r="B310" i="93"/>
  <c r="U309" i="93"/>
  <c r="Q309" i="93"/>
  <c r="B309" i="93"/>
  <c r="U308" i="93"/>
  <c r="Q308" i="93"/>
  <c r="B308" i="93"/>
  <c r="B307" i="93"/>
  <c r="U306" i="93"/>
  <c r="Q306" i="93"/>
  <c r="B306" i="93"/>
  <c r="U305" i="93"/>
  <c r="Q305" i="93"/>
  <c r="B305" i="93"/>
  <c r="U304" i="93"/>
  <c r="Q304" i="93"/>
  <c r="B304" i="93"/>
  <c r="U303" i="93"/>
  <c r="Q303" i="93"/>
  <c r="B303" i="93"/>
  <c r="U302" i="93"/>
  <c r="Q302" i="93"/>
  <c r="B302" i="93"/>
  <c r="B301" i="93"/>
  <c r="U300" i="93"/>
  <c r="Q300" i="93"/>
  <c r="B300" i="93"/>
  <c r="U299" i="93"/>
  <c r="Q299" i="93"/>
  <c r="B299" i="93"/>
  <c r="U298" i="93"/>
  <c r="Q298" i="93"/>
  <c r="B298" i="93"/>
  <c r="U297" i="93"/>
  <c r="Q297" i="93"/>
  <c r="B297" i="93"/>
  <c r="U296" i="93"/>
  <c r="Q296" i="93"/>
  <c r="B296" i="93"/>
  <c r="B295" i="93"/>
  <c r="B294" i="93"/>
  <c r="U293" i="93"/>
  <c r="Q293" i="93"/>
  <c r="B293" i="93"/>
  <c r="U292" i="93"/>
  <c r="Q292" i="93"/>
  <c r="B292" i="93"/>
  <c r="U291" i="93"/>
  <c r="Q291" i="93"/>
  <c r="B291" i="93"/>
  <c r="U290" i="93"/>
  <c r="Q290" i="93"/>
  <c r="B290" i="93"/>
  <c r="B289" i="93"/>
  <c r="U288" i="93"/>
  <c r="Q288" i="93"/>
  <c r="B288" i="93"/>
  <c r="U287" i="93"/>
  <c r="Q287" i="93"/>
  <c r="B287" i="93"/>
  <c r="U286" i="93"/>
  <c r="Q286" i="93"/>
  <c r="B286" i="93"/>
  <c r="B285" i="93"/>
  <c r="U284" i="93"/>
  <c r="Q284" i="93"/>
  <c r="B284" i="93"/>
  <c r="U283" i="93"/>
  <c r="Q283" i="93"/>
  <c r="B283" i="93"/>
  <c r="U282" i="93"/>
  <c r="Q282" i="93"/>
  <c r="B282" i="93"/>
  <c r="U281" i="93"/>
  <c r="Q281" i="93"/>
  <c r="B281" i="93"/>
  <c r="B280" i="93"/>
  <c r="U279" i="93"/>
  <c r="Q279" i="93"/>
  <c r="B279" i="93"/>
  <c r="U278" i="93"/>
  <c r="Q278" i="93"/>
  <c r="B278" i="93"/>
  <c r="U277" i="93"/>
  <c r="Q277" i="93"/>
  <c r="B277" i="93"/>
  <c r="U276" i="93"/>
  <c r="Q276" i="93"/>
  <c r="B276" i="93"/>
  <c r="U275" i="93"/>
  <c r="Q275" i="93"/>
  <c r="B275" i="93"/>
  <c r="B274" i="93"/>
  <c r="U273" i="93"/>
  <c r="Q273" i="93"/>
  <c r="B273" i="93"/>
  <c r="U272" i="93"/>
  <c r="Q272" i="93"/>
  <c r="B272" i="93"/>
  <c r="U271" i="93"/>
  <c r="Q271" i="93"/>
  <c r="B271" i="93"/>
  <c r="B270" i="93"/>
  <c r="U269" i="93"/>
  <c r="Q269" i="93"/>
  <c r="B269" i="93"/>
  <c r="U268" i="93"/>
  <c r="Q268" i="93"/>
  <c r="B268" i="93"/>
  <c r="U267" i="93"/>
  <c r="Q267" i="93"/>
  <c r="B267" i="93"/>
  <c r="U266" i="93"/>
  <c r="Q266" i="93"/>
  <c r="B266" i="93"/>
  <c r="B265" i="93"/>
  <c r="B264" i="93"/>
  <c r="B263" i="93"/>
  <c r="B262" i="93"/>
  <c r="U261" i="93"/>
  <c r="Q261" i="93"/>
  <c r="B261" i="93"/>
  <c r="U260" i="93"/>
  <c r="Q260" i="93"/>
  <c r="B260" i="93"/>
  <c r="U259" i="93"/>
  <c r="U257" i="93" s="1"/>
  <c r="Q259" i="93"/>
  <c r="B259" i="93"/>
  <c r="U258" i="93"/>
  <c r="Q258" i="93"/>
  <c r="B258" i="93"/>
  <c r="B257" i="93"/>
  <c r="U256" i="93"/>
  <c r="Q256" i="93"/>
  <c r="B256" i="93"/>
  <c r="U255" i="93"/>
  <c r="Q255" i="93"/>
  <c r="B255" i="93"/>
  <c r="U254" i="93"/>
  <c r="Q254" i="93"/>
  <c r="B254" i="93"/>
  <c r="B253" i="93"/>
  <c r="U252" i="93"/>
  <c r="Q252" i="93"/>
  <c r="B252" i="93"/>
  <c r="U251" i="93"/>
  <c r="Q251" i="93"/>
  <c r="B251" i="93"/>
  <c r="B250" i="93"/>
  <c r="B249" i="93"/>
  <c r="U248" i="93"/>
  <c r="Q248" i="93"/>
  <c r="B248" i="93"/>
  <c r="U247" i="93"/>
  <c r="U246" i="93" s="1"/>
  <c r="Q247" i="93"/>
  <c r="B247" i="93"/>
  <c r="B246" i="93"/>
  <c r="U245" i="93"/>
  <c r="Q245" i="93"/>
  <c r="B245" i="93"/>
  <c r="U244" i="93"/>
  <c r="Q244" i="93"/>
  <c r="B244" i="93"/>
  <c r="U243" i="93"/>
  <c r="Q243" i="93"/>
  <c r="B243" i="93"/>
  <c r="U242" i="93"/>
  <c r="Q242" i="93"/>
  <c r="B242" i="93"/>
  <c r="U241" i="93"/>
  <c r="Q241" i="93"/>
  <c r="B241" i="93"/>
  <c r="B240" i="93"/>
  <c r="U239" i="93"/>
  <c r="Q239" i="93"/>
  <c r="B239" i="93"/>
  <c r="U238" i="93"/>
  <c r="Q238" i="93"/>
  <c r="B238" i="93"/>
  <c r="B237" i="93"/>
  <c r="U236" i="93"/>
  <c r="Q236" i="93"/>
  <c r="B236" i="93"/>
  <c r="U235" i="93"/>
  <c r="Q235" i="93"/>
  <c r="B235" i="93"/>
  <c r="B234" i="93"/>
  <c r="B233" i="93"/>
  <c r="U232" i="93"/>
  <c r="Q232" i="93"/>
  <c r="B232" i="93"/>
  <c r="U231" i="93"/>
  <c r="Q231" i="93"/>
  <c r="B231" i="93"/>
  <c r="B230" i="93"/>
  <c r="B229" i="93"/>
  <c r="B228" i="93"/>
  <c r="U227" i="93"/>
  <c r="Q227" i="93"/>
  <c r="B227" i="93"/>
  <c r="U226" i="93"/>
  <c r="Q226" i="93"/>
  <c r="B226" i="93"/>
  <c r="U225" i="93"/>
  <c r="Q225" i="93"/>
  <c r="B225" i="93"/>
  <c r="U224" i="93"/>
  <c r="Q224" i="93"/>
  <c r="B224" i="93"/>
  <c r="U223" i="93"/>
  <c r="Q223" i="93"/>
  <c r="B223" i="93"/>
  <c r="U222" i="93"/>
  <c r="Q222" i="93"/>
  <c r="B222" i="93"/>
  <c r="U221" i="93"/>
  <c r="Q221" i="93"/>
  <c r="B221" i="93"/>
  <c r="U220" i="93"/>
  <c r="Q220" i="93"/>
  <c r="B220" i="93"/>
  <c r="B219" i="93"/>
  <c r="U218" i="93"/>
  <c r="Q218" i="93"/>
  <c r="B218" i="93"/>
  <c r="U217" i="93"/>
  <c r="Q217" i="93"/>
  <c r="B217" i="93"/>
  <c r="U216" i="93"/>
  <c r="Q216" i="93"/>
  <c r="B216" i="93"/>
  <c r="U215" i="93"/>
  <c r="Q215" i="93"/>
  <c r="B215" i="93"/>
  <c r="U214" i="93"/>
  <c r="Q214" i="93"/>
  <c r="B214" i="93"/>
  <c r="B213" i="93"/>
  <c r="B212" i="93"/>
  <c r="U211" i="93"/>
  <c r="Q211" i="93"/>
  <c r="B211" i="93"/>
  <c r="U210" i="93"/>
  <c r="Q210" i="93"/>
  <c r="B210" i="93"/>
  <c r="U209" i="93"/>
  <c r="Q209" i="93"/>
  <c r="B209" i="93"/>
  <c r="U208" i="93"/>
  <c r="Q208" i="93"/>
  <c r="B208" i="93"/>
  <c r="U207" i="93"/>
  <c r="Q207" i="93"/>
  <c r="B207" i="93"/>
  <c r="U206" i="93"/>
  <c r="Q206" i="93"/>
  <c r="B206" i="93"/>
  <c r="U205" i="93"/>
  <c r="Q205" i="93"/>
  <c r="B205" i="93"/>
  <c r="U204" i="93"/>
  <c r="Q204" i="93"/>
  <c r="B204" i="93"/>
  <c r="U203" i="93"/>
  <c r="Q203" i="93"/>
  <c r="B203" i="93"/>
  <c r="U202" i="93"/>
  <c r="Q202" i="93"/>
  <c r="B202" i="93"/>
  <c r="U201" i="93"/>
  <c r="Q201" i="93"/>
  <c r="B201" i="93"/>
  <c r="U200" i="93"/>
  <c r="Q200" i="93"/>
  <c r="Q198" i="93" s="1"/>
  <c r="B200" i="93"/>
  <c r="U199" i="93"/>
  <c r="Q199" i="93"/>
  <c r="B199" i="93"/>
  <c r="B198" i="93"/>
  <c r="U197" i="93"/>
  <c r="Q197" i="93"/>
  <c r="B197" i="93"/>
  <c r="U196" i="93"/>
  <c r="Q196" i="93"/>
  <c r="B196" i="93"/>
  <c r="U195" i="93"/>
  <c r="Q195" i="93"/>
  <c r="B195" i="93"/>
  <c r="U194" i="93"/>
  <c r="Q194" i="93"/>
  <c r="B194" i="93"/>
  <c r="U193" i="93"/>
  <c r="Q193" i="93"/>
  <c r="B193" i="93"/>
  <c r="B192" i="93"/>
  <c r="B191" i="93"/>
  <c r="U190" i="93"/>
  <c r="Q190" i="93"/>
  <c r="B190" i="93"/>
  <c r="U189" i="93"/>
  <c r="Q189" i="93"/>
  <c r="B189" i="93"/>
  <c r="U188" i="93"/>
  <c r="Q188" i="93"/>
  <c r="B188" i="93"/>
  <c r="U187" i="93"/>
  <c r="Q187" i="93"/>
  <c r="B187" i="93"/>
  <c r="B186" i="93"/>
  <c r="B185" i="93"/>
  <c r="U184" i="93"/>
  <c r="Q184" i="93"/>
  <c r="B184" i="93"/>
  <c r="U183" i="93"/>
  <c r="Q183" i="93"/>
  <c r="B183" i="93"/>
  <c r="U182" i="93"/>
  <c r="Q182" i="93"/>
  <c r="B182" i="93"/>
  <c r="U181" i="93"/>
  <c r="Q181" i="93"/>
  <c r="B181" i="93"/>
  <c r="U180" i="93"/>
  <c r="Q180" i="93"/>
  <c r="B180" i="93"/>
  <c r="B179" i="93"/>
  <c r="B178" i="93"/>
  <c r="B177" i="93"/>
  <c r="U176" i="93"/>
  <c r="Q176" i="93"/>
  <c r="B176" i="93"/>
  <c r="U175" i="93"/>
  <c r="Q175" i="93"/>
  <c r="B175" i="93"/>
  <c r="U174" i="93"/>
  <c r="Q174" i="93"/>
  <c r="B174" i="93"/>
  <c r="B173" i="93"/>
  <c r="U172" i="93"/>
  <c r="Q172" i="93"/>
  <c r="B172" i="93"/>
  <c r="U171" i="93"/>
  <c r="Q171" i="93"/>
  <c r="B171" i="93"/>
  <c r="U170" i="93"/>
  <c r="Q170" i="93"/>
  <c r="B170" i="93"/>
  <c r="U169" i="93"/>
  <c r="Q169" i="93"/>
  <c r="B169" i="93"/>
  <c r="U168" i="93"/>
  <c r="Q168" i="93"/>
  <c r="B168" i="93"/>
  <c r="U167" i="93"/>
  <c r="Q167" i="93"/>
  <c r="B167" i="93"/>
  <c r="U166" i="93"/>
  <c r="Q166" i="93"/>
  <c r="B166" i="93"/>
  <c r="B165" i="93"/>
  <c r="B164" i="93"/>
  <c r="U163" i="93"/>
  <c r="Q163" i="93"/>
  <c r="B163" i="93"/>
  <c r="U162" i="93"/>
  <c r="Q162" i="93"/>
  <c r="B162" i="93"/>
  <c r="B161" i="93"/>
  <c r="U160" i="93"/>
  <c r="Q160" i="93"/>
  <c r="B160" i="93"/>
  <c r="U159" i="93"/>
  <c r="Q159" i="93"/>
  <c r="B159" i="93"/>
  <c r="U158" i="93"/>
  <c r="Q158" i="93"/>
  <c r="B158" i="93"/>
  <c r="B157" i="93"/>
  <c r="U156" i="93"/>
  <c r="Q156" i="93"/>
  <c r="B156" i="93"/>
  <c r="U155" i="93"/>
  <c r="Q155" i="93"/>
  <c r="B155" i="93"/>
  <c r="U154" i="93"/>
  <c r="Q154" i="93"/>
  <c r="B154" i="93"/>
  <c r="U153" i="93"/>
  <c r="U152" i="93" s="1"/>
  <c r="Q153" i="93"/>
  <c r="B153" i="93"/>
  <c r="B152" i="93"/>
  <c r="U151" i="93"/>
  <c r="Q151" i="93"/>
  <c r="B151" i="93"/>
  <c r="U150" i="93"/>
  <c r="Q150" i="93"/>
  <c r="B150" i="93"/>
  <c r="U149" i="93"/>
  <c r="Q149" i="93"/>
  <c r="B149" i="93"/>
  <c r="U148" i="93"/>
  <c r="Q148" i="93"/>
  <c r="B148" i="93"/>
  <c r="U147" i="93"/>
  <c r="Q147" i="93"/>
  <c r="B147" i="93"/>
  <c r="U146" i="93"/>
  <c r="Q146" i="93"/>
  <c r="B146" i="93"/>
  <c r="B145" i="93"/>
  <c r="U144" i="93"/>
  <c r="Q144" i="93"/>
  <c r="B144" i="93"/>
  <c r="U143" i="93"/>
  <c r="Q143" i="93"/>
  <c r="B143" i="93"/>
  <c r="U142" i="93"/>
  <c r="Q142" i="93"/>
  <c r="B142" i="93"/>
  <c r="U141" i="93"/>
  <c r="Q141" i="93"/>
  <c r="B141" i="93"/>
  <c r="U140" i="93"/>
  <c r="Q140" i="93"/>
  <c r="B140" i="93"/>
  <c r="B139" i="93"/>
  <c r="U138" i="93"/>
  <c r="Q138" i="93"/>
  <c r="B138" i="93"/>
  <c r="U137" i="93"/>
  <c r="Q137" i="93"/>
  <c r="B137" i="93"/>
  <c r="U136" i="93"/>
  <c r="Q136" i="93"/>
  <c r="B136" i="93"/>
  <c r="U135" i="93"/>
  <c r="Q135" i="93"/>
  <c r="B135" i="93"/>
  <c r="U134" i="93"/>
  <c r="Q134" i="93"/>
  <c r="B134" i="93"/>
  <c r="U133" i="93"/>
  <c r="Q133" i="93"/>
  <c r="B133" i="93"/>
  <c r="B132" i="93"/>
  <c r="B131" i="93"/>
  <c r="B130" i="93"/>
  <c r="B129" i="93"/>
  <c r="U128" i="93"/>
  <c r="Q128" i="93"/>
  <c r="B128" i="93"/>
  <c r="U127" i="93"/>
  <c r="Q127" i="93"/>
  <c r="B127" i="93"/>
  <c r="U126" i="93"/>
  <c r="Q126" i="93"/>
  <c r="B126" i="93"/>
  <c r="U125" i="93"/>
  <c r="Q125" i="93"/>
  <c r="B125" i="93"/>
  <c r="B124" i="93"/>
  <c r="U123" i="93"/>
  <c r="Q123" i="93"/>
  <c r="B123" i="93"/>
  <c r="U122" i="93"/>
  <c r="Q122" i="93"/>
  <c r="B122" i="93"/>
  <c r="Q121" i="93"/>
  <c r="U121" i="93" s="1"/>
  <c r="B121" i="93"/>
  <c r="U120" i="93"/>
  <c r="Q120" i="93"/>
  <c r="B120" i="93"/>
  <c r="Q119" i="93"/>
  <c r="U119" i="93" s="1"/>
  <c r="B119" i="93"/>
  <c r="B118" i="93"/>
  <c r="B117" i="93"/>
  <c r="U116" i="93"/>
  <c r="Q116" i="93"/>
  <c r="B116" i="93"/>
  <c r="U115" i="93"/>
  <c r="Q115" i="93"/>
  <c r="B115" i="93"/>
  <c r="U114" i="93"/>
  <c r="Q114" i="93"/>
  <c r="B114" i="93"/>
  <c r="U113" i="93"/>
  <c r="Q113" i="93"/>
  <c r="B113" i="93"/>
  <c r="U112" i="93"/>
  <c r="Q112" i="93"/>
  <c r="B112" i="93"/>
  <c r="B111" i="93"/>
  <c r="B110" i="93"/>
  <c r="U109" i="93"/>
  <c r="Q109" i="93"/>
  <c r="B109" i="93"/>
  <c r="U108" i="93"/>
  <c r="Q108" i="93"/>
  <c r="B108" i="93"/>
  <c r="U107" i="93"/>
  <c r="Q107" i="93"/>
  <c r="B107" i="93"/>
  <c r="U106" i="93"/>
  <c r="Q106" i="93"/>
  <c r="B106" i="93"/>
  <c r="U105" i="93"/>
  <c r="Q105" i="93"/>
  <c r="B105" i="93"/>
  <c r="B104" i="93"/>
  <c r="U103" i="93"/>
  <c r="Q103" i="93"/>
  <c r="B103" i="93"/>
  <c r="U102" i="93"/>
  <c r="Q102" i="93"/>
  <c r="B102" i="93"/>
  <c r="B101" i="93"/>
  <c r="B100" i="93"/>
  <c r="U99" i="93"/>
  <c r="Q99" i="93"/>
  <c r="B99" i="93"/>
  <c r="U98" i="93"/>
  <c r="Q98" i="93"/>
  <c r="B98" i="93"/>
  <c r="U97" i="93"/>
  <c r="Q97" i="93"/>
  <c r="B97" i="93"/>
  <c r="B96" i="93"/>
  <c r="U95" i="93"/>
  <c r="Q95" i="93"/>
  <c r="B95" i="93"/>
  <c r="Q94" i="93"/>
  <c r="U94" i="93" s="1"/>
  <c r="B94" i="93"/>
  <c r="Q93" i="93"/>
  <c r="U93" i="93" s="1"/>
  <c r="B93" i="93"/>
  <c r="Q92" i="93"/>
  <c r="U92" i="93" s="1"/>
  <c r="B92" i="93"/>
  <c r="U91" i="93"/>
  <c r="Q91" i="93"/>
  <c r="B91" i="93"/>
  <c r="U90" i="93"/>
  <c r="Q90" i="93"/>
  <c r="B90" i="93"/>
  <c r="U89" i="93"/>
  <c r="Q89" i="93"/>
  <c r="B89" i="93"/>
  <c r="B88" i="93"/>
  <c r="B87" i="93"/>
  <c r="U86" i="93"/>
  <c r="Q86" i="93"/>
  <c r="B86" i="93"/>
  <c r="U85" i="93"/>
  <c r="Q85" i="93"/>
  <c r="B85" i="93"/>
  <c r="B84" i="93"/>
  <c r="U83" i="93"/>
  <c r="Q83" i="93"/>
  <c r="B83" i="93"/>
  <c r="U82" i="93"/>
  <c r="Q82" i="93"/>
  <c r="B82" i="93"/>
  <c r="U81" i="93"/>
  <c r="Q81" i="93"/>
  <c r="B81" i="93"/>
  <c r="U80" i="93"/>
  <c r="Q80" i="93"/>
  <c r="B80" i="93"/>
  <c r="U79" i="93"/>
  <c r="Q79" i="93"/>
  <c r="B79" i="93"/>
  <c r="U78" i="93"/>
  <c r="Q78" i="93"/>
  <c r="B78" i="93"/>
  <c r="B77" i="93"/>
  <c r="U76" i="93"/>
  <c r="Q76" i="93"/>
  <c r="B76" i="93"/>
  <c r="U75" i="93"/>
  <c r="Q75" i="93"/>
  <c r="B75" i="93"/>
  <c r="B74" i="93"/>
  <c r="U73" i="93"/>
  <c r="Q73" i="93"/>
  <c r="B73" i="93"/>
  <c r="U72" i="93"/>
  <c r="Q72" i="93"/>
  <c r="B72" i="93"/>
  <c r="B71" i="93"/>
  <c r="U70" i="93"/>
  <c r="Q70" i="93"/>
  <c r="B70" i="93"/>
  <c r="U69" i="93"/>
  <c r="Q69" i="93"/>
  <c r="B69" i="93"/>
  <c r="U68" i="93"/>
  <c r="Q68" i="93"/>
  <c r="B68" i="93"/>
  <c r="U67" i="93"/>
  <c r="Q67" i="93"/>
  <c r="B67" i="93"/>
  <c r="B66" i="93"/>
  <c r="U65" i="93"/>
  <c r="Q65" i="93"/>
  <c r="B65" i="93"/>
  <c r="U64" i="93"/>
  <c r="Q64" i="93"/>
  <c r="Q63" i="93" s="1"/>
  <c r="B64" i="93"/>
  <c r="B63" i="93"/>
  <c r="U62" i="93"/>
  <c r="Q62" i="93"/>
  <c r="B62" i="93"/>
  <c r="U61" i="93"/>
  <c r="Q61" i="93"/>
  <c r="B61" i="93"/>
  <c r="U60" i="93"/>
  <c r="Q60" i="93"/>
  <c r="B60" i="93"/>
  <c r="U59" i="93"/>
  <c r="Q59" i="93"/>
  <c r="B59" i="93"/>
  <c r="U58" i="93"/>
  <c r="Q58" i="93"/>
  <c r="B58" i="93"/>
  <c r="U57" i="93"/>
  <c r="Q57" i="93"/>
  <c r="B57" i="93"/>
  <c r="B56" i="93"/>
  <c r="U55" i="93"/>
  <c r="Q55" i="93"/>
  <c r="B55" i="93"/>
  <c r="U54" i="93"/>
  <c r="Q54" i="93"/>
  <c r="B54" i="93"/>
  <c r="U53" i="93"/>
  <c r="Q53" i="93"/>
  <c r="B53" i="93"/>
  <c r="U52" i="93"/>
  <c r="Q52" i="93"/>
  <c r="B52" i="93"/>
  <c r="U51" i="93"/>
  <c r="Q51" i="93"/>
  <c r="B51" i="93"/>
  <c r="B50" i="93"/>
  <c r="U49" i="93"/>
  <c r="Q49" i="93"/>
  <c r="B49" i="93"/>
  <c r="U48" i="93"/>
  <c r="Q48" i="93"/>
  <c r="B48" i="93"/>
  <c r="U47" i="93"/>
  <c r="Q47" i="93"/>
  <c r="B47" i="93"/>
  <c r="U46" i="93"/>
  <c r="Q46" i="93"/>
  <c r="B46" i="93"/>
  <c r="U45" i="93"/>
  <c r="Q45" i="93"/>
  <c r="B45" i="93"/>
  <c r="U44" i="93"/>
  <c r="Q44" i="93"/>
  <c r="B44" i="93"/>
  <c r="B43" i="93"/>
  <c r="B42" i="93"/>
  <c r="B41" i="93"/>
  <c r="B40" i="93"/>
  <c r="U39" i="93"/>
  <c r="Q39" i="93"/>
  <c r="B39" i="93"/>
  <c r="U38" i="93"/>
  <c r="Q38" i="93"/>
  <c r="B38" i="93"/>
  <c r="U37" i="93"/>
  <c r="Q37" i="93"/>
  <c r="B37" i="93"/>
  <c r="U36" i="93"/>
  <c r="Q36" i="93"/>
  <c r="B36" i="93"/>
  <c r="B35" i="93"/>
  <c r="U34" i="93"/>
  <c r="Q34" i="93"/>
  <c r="B34" i="93"/>
  <c r="U33" i="93"/>
  <c r="Q33" i="93"/>
  <c r="B33" i="93"/>
  <c r="U32" i="93"/>
  <c r="Q32" i="93"/>
  <c r="B32" i="93"/>
  <c r="U31" i="93"/>
  <c r="Q31" i="93"/>
  <c r="B31" i="93"/>
  <c r="U30" i="93"/>
  <c r="Q30" i="93"/>
  <c r="B30" i="93"/>
  <c r="B29" i="93"/>
  <c r="B28" i="93"/>
  <c r="U27" i="93"/>
  <c r="Q27" i="93"/>
  <c r="B27" i="93"/>
  <c r="U26" i="93"/>
  <c r="Q26" i="93"/>
  <c r="B26" i="93"/>
  <c r="U25" i="93"/>
  <c r="Q25" i="93"/>
  <c r="B25" i="93"/>
  <c r="U24" i="93"/>
  <c r="Q24" i="93"/>
  <c r="B24" i="93"/>
  <c r="U23" i="93"/>
  <c r="Q23" i="93"/>
  <c r="B23" i="93"/>
  <c r="B22" i="93"/>
  <c r="B21" i="93"/>
  <c r="U20" i="93"/>
  <c r="Q20" i="93"/>
  <c r="B20" i="93"/>
  <c r="U19" i="93"/>
  <c r="Q19" i="93"/>
  <c r="B19" i="93"/>
  <c r="U18" i="93"/>
  <c r="Q18" i="93"/>
  <c r="B18" i="93"/>
  <c r="U17" i="93"/>
  <c r="Q17" i="93"/>
  <c r="B17" i="93"/>
  <c r="U16" i="93"/>
  <c r="Q16" i="93"/>
  <c r="B16" i="93"/>
  <c r="B15" i="93"/>
  <c r="U14" i="93"/>
  <c r="Q14" i="93"/>
  <c r="B14" i="93"/>
  <c r="U13" i="93"/>
  <c r="Q13" i="93"/>
  <c r="B13" i="93"/>
  <c r="B12" i="93"/>
  <c r="B11" i="93"/>
  <c r="S10" i="93"/>
  <c r="S9" i="93"/>
  <c r="S8" i="93"/>
  <c r="Q181" i="94" l="1"/>
  <c r="U352" i="94"/>
  <c r="Q245" i="94"/>
  <c r="Q690" i="94"/>
  <c r="Q742" i="94"/>
  <c r="U154" i="94"/>
  <c r="U152" i="94" s="1"/>
  <c r="U144" i="94" s="1"/>
  <c r="Q576" i="94"/>
  <c r="Q643" i="94"/>
  <c r="U820" i="94"/>
  <c r="U576" i="94"/>
  <c r="Q735" i="94"/>
  <c r="Q18" i="94"/>
  <c r="U121" i="94"/>
  <c r="U120" i="94" s="1"/>
  <c r="Q449" i="94"/>
  <c r="Q448" i="94" s="1"/>
  <c r="Q446" i="94" s="1"/>
  <c r="Q42" i="94"/>
  <c r="U297" i="94"/>
  <c r="Q389" i="94"/>
  <c r="Q387" i="94" s="1"/>
  <c r="Q461" i="94"/>
  <c r="Q486" i="94"/>
  <c r="Q485" i="94" s="1"/>
  <c r="U545" i="94"/>
  <c r="U603" i="94"/>
  <c r="U750" i="94"/>
  <c r="U82" i="94"/>
  <c r="U97" i="94"/>
  <c r="U212" i="94"/>
  <c r="U211" i="94" s="1"/>
  <c r="U305" i="94"/>
  <c r="U303" i="94" s="1"/>
  <c r="U449" i="94"/>
  <c r="U540" i="94"/>
  <c r="U553" i="94"/>
  <c r="U552" i="94" s="1"/>
  <c r="Q600" i="94"/>
  <c r="U607" i="94"/>
  <c r="U606" i="94" s="1"/>
  <c r="U695" i="94"/>
  <c r="Q729" i="94"/>
  <c r="Q765" i="94"/>
  <c r="Q273" i="94"/>
  <c r="Q272" i="94" s="1"/>
  <c r="U523" i="94"/>
  <c r="U522" i="94" s="1"/>
  <c r="U543" i="94"/>
  <c r="U539" i="94" s="1"/>
  <c r="U653" i="94"/>
  <c r="U668" i="94"/>
  <c r="Q673" i="94"/>
  <c r="U765" i="94"/>
  <c r="Q824" i="94"/>
  <c r="Q145" i="94"/>
  <c r="U176" i="94"/>
  <c r="Q265" i="94"/>
  <c r="Q352" i="94"/>
  <c r="Q347" i="94" s="1"/>
  <c r="Q345" i="94" s="1"/>
  <c r="U486" i="94"/>
  <c r="Q656" i="94"/>
  <c r="U686" i="94"/>
  <c r="Q801" i="94"/>
  <c r="Q800" i="94" s="1"/>
  <c r="Q792" i="94" s="1"/>
  <c r="U824" i="94"/>
  <c r="U831" i="94"/>
  <c r="Q68" i="94"/>
  <c r="Q162" i="94"/>
  <c r="U189" i="94"/>
  <c r="U265" i="94"/>
  <c r="Q310" i="94"/>
  <c r="Q384" i="94"/>
  <c r="U389" i="94"/>
  <c r="Q426" i="94"/>
  <c r="U495" i="94"/>
  <c r="U485" i="94" s="1"/>
  <c r="Q511" i="94"/>
  <c r="Q509" i="94" s="1"/>
  <c r="Q540" i="94"/>
  <c r="Q569" i="94"/>
  <c r="U625" i="94"/>
  <c r="Q721" i="94"/>
  <c r="Q717" i="94" s="1"/>
  <c r="Q716" i="94" s="1"/>
  <c r="Q725" i="94"/>
  <c r="U742" i="94"/>
  <c r="Q771" i="94"/>
  <c r="U801" i="94"/>
  <c r="U800" i="94" s="1"/>
  <c r="U792" i="94" s="1"/>
  <c r="Q101" i="94"/>
  <c r="Q305" i="94"/>
  <c r="Q319" i="94"/>
  <c r="U327" i="94"/>
  <c r="U387" i="94"/>
  <c r="Q596" i="94"/>
  <c r="U721" i="94"/>
  <c r="U717" i="94" s="1"/>
  <c r="U716" i="94" s="1"/>
  <c r="U705" i="94" s="1"/>
  <c r="U813" i="94"/>
  <c r="U811" i="94" s="1"/>
  <c r="U148" i="94"/>
  <c r="Q232" i="94"/>
  <c r="Q455" i="94"/>
  <c r="U49" i="94"/>
  <c r="Q92" i="94"/>
  <c r="U362" i="94"/>
  <c r="U361" i="94" s="1"/>
  <c r="U360" i="94" s="1"/>
  <c r="U455" i="94"/>
  <c r="U448" i="94" s="1"/>
  <c r="U446" i="94" s="1"/>
  <c r="U477" i="94"/>
  <c r="U476" i="94" s="1"/>
  <c r="Q562" i="94"/>
  <c r="Q561" i="94" s="1"/>
  <c r="Q477" i="94"/>
  <c r="Q476" i="94" s="1"/>
  <c r="U113" i="94"/>
  <c r="Q136" i="94"/>
  <c r="U293" i="94"/>
  <c r="U16" i="94"/>
  <c r="Q154" i="94"/>
  <c r="Q152" i="94" s="1"/>
  <c r="U272" i="94"/>
  <c r="Q407" i="94"/>
  <c r="U85" i="94"/>
  <c r="Q176" i="94"/>
  <c r="Q49" i="94"/>
  <c r="U77" i="94"/>
  <c r="U92" i="94"/>
  <c r="U181" i="94"/>
  <c r="Q207" i="94"/>
  <c r="Q327" i="94"/>
  <c r="U634" i="94"/>
  <c r="U633" i="94" s="1"/>
  <c r="Q22" i="94"/>
  <c r="Q16" i="94" s="1"/>
  <c r="Q97" i="94"/>
  <c r="Q130" i="94"/>
  <c r="U170" i="94"/>
  <c r="U194" i="94"/>
  <c r="U268" i="94"/>
  <c r="Q339" i="94"/>
  <c r="Q336" i="94" s="1"/>
  <c r="U374" i="94"/>
  <c r="Q390" i="94"/>
  <c r="Q383" i="94" s="1"/>
  <c r="U511" i="94"/>
  <c r="U509" i="94" s="1"/>
  <c r="U674" i="94"/>
  <c r="U673" i="94" s="1"/>
  <c r="Q706" i="94"/>
  <c r="U336" i="94"/>
  <c r="Q515" i="94"/>
  <c r="U618" i="94"/>
  <c r="U706" i="94"/>
  <c r="U12" i="94"/>
  <c r="Q121" i="94"/>
  <c r="Q120" i="94" s="1"/>
  <c r="Q148" i="94"/>
  <c r="Q237" i="94"/>
  <c r="Q303" i="94"/>
  <c r="U355" i="94"/>
  <c r="U384" i="94"/>
  <c r="Q406" i="94"/>
  <c r="Q434" i="94"/>
  <c r="Q418" i="94" s="1"/>
  <c r="Q417" i="94" s="1"/>
  <c r="U515" i="94"/>
  <c r="U500" i="94" s="1"/>
  <c r="U643" i="94"/>
  <c r="U693" i="94"/>
  <c r="U735" i="94"/>
  <c r="U771" i="94"/>
  <c r="U764" i="94" s="1"/>
  <c r="U32" i="94"/>
  <c r="Q61" i="94"/>
  <c r="U72" i="94"/>
  <c r="Q85" i="94"/>
  <c r="U106" i="94"/>
  <c r="U136" i="94"/>
  <c r="U162" i="94"/>
  <c r="Q194" i="94"/>
  <c r="Q220" i="94"/>
  <c r="Q269" i="94"/>
  <c r="U290" i="94"/>
  <c r="Q297" i="94"/>
  <c r="Q293" i="94" s="1"/>
  <c r="Q286" i="94" s="1"/>
  <c r="U406" i="94"/>
  <c r="U404" i="94" s="1"/>
  <c r="U400" i="94" s="1"/>
  <c r="U434" i="94"/>
  <c r="Q653" i="94"/>
  <c r="U502" i="94"/>
  <c r="U501" i="94" s="1"/>
  <c r="Q12" i="94"/>
  <c r="U22" i="94"/>
  <c r="Q35" i="94"/>
  <c r="Q32" i="94" s="1"/>
  <c r="U42" i="94"/>
  <c r="U39" i="94" s="1"/>
  <c r="U68" i="94"/>
  <c r="Q77" i="94"/>
  <c r="Q113" i="94"/>
  <c r="U130" i="94"/>
  <c r="Q189" i="94"/>
  <c r="U200" i="94"/>
  <c r="U310" i="94"/>
  <c r="U319" i="94"/>
  <c r="U331" i="94"/>
  <c r="U325" i="94" s="1"/>
  <c r="U324" i="94" s="1"/>
  <c r="U347" i="94"/>
  <c r="U345" i="94" s="1"/>
  <c r="Q355" i="94"/>
  <c r="Q362" i="94"/>
  <c r="Q361" i="94" s="1"/>
  <c r="Q360" i="94" s="1"/>
  <c r="Q376" i="94"/>
  <c r="Q374" i="94" s="1"/>
  <c r="U426" i="94"/>
  <c r="Q543" i="94"/>
  <c r="Q668" i="94"/>
  <c r="Q662" i="94" s="1"/>
  <c r="Q695" i="94"/>
  <c r="Q693" i="94" s="1"/>
  <c r="U777" i="94"/>
  <c r="Q502" i="94"/>
  <c r="Q501" i="94" s="1"/>
  <c r="U588" i="94"/>
  <c r="Q625" i="94"/>
  <c r="Q557" i="94"/>
  <c r="Q618" i="94"/>
  <c r="Q470" i="94"/>
  <c r="Q523" i="94"/>
  <c r="Q522" i="94" s="1"/>
  <c r="Q553" i="94"/>
  <c r="U562" i="94"/>
  <c r="U561" i="94" s="1"/>
  <c r="U582" i="94"/>
  <c r="U663" i="94"/>
  <c r="U662" i="94" s="1"/>
  <c r="U470" i="94"/>
  <c r="Q588" i="94"/>
  <c r="U600" i="94"/>
  <c r="Q607" i="94"/>
  <c r="Q606" i="94" s="1"/>
  <c r="U575" i="94"/>
  <c r="Q646" i="93"/>
  <c r="U230" i="93"/>
  <c r="U410" i="93"/>
  <c r="Q1027" i="93"/>
  <c r="Q1033" i="93"/>
  <c r="U1042" i="93"/>
  <c r="U1041" i="93" s="1"/>
  <c r="Q1073" i="93"/>
  <c r="Q1077" i="93"/>
  <c r="U1080" i="93"/>
  <c r="U1090" i="93"/>
  <c r="U886" i="93"/>
  <c r="U35" i="93"/>
  <c r="U15" i="93"/>
  <c r="Q240" i="93"/>
  <c r="U355" i="93"/>
  <c r="U419" i="93"/>
  <c r="Q548" i="93"/>
  <c r="U796" i="93"/>
  <c r="U916" i="93"/>
  <c r="Q982" i="93"/>
  <c r="U985" i="93"/>
  <c r="U289" i="93"/>
  <c r="U12" i="93"/>
  <c r="Q29" i="93"/>
  <c r="Q28" i="93" s="1"/>
  <c r="U96" i="93"/>
  <c r="U401" i="93"/>
  <c r="U397" i="93" s="1"/>
  <c r="U770" i="93"/>
  <c r="Q925" i="93"/>
  <c r="U946" i="93"/>
  <c r="Q118" i="93"/>
  <c r="Q117" i="93" s="1"/>
  <c r="Q348" i="93"/>
  <c r="Q359" i="93"/>
  <c r="Q704" i="93"/>
  <c r="Q703" i="93" s="1"/>
  <c r="U192" i="93"/>
  <c r="Q1021" i="93"/>
  <c r="U43" i="93"/>
  <c r="U42" i="93" s="1"/>
  <c r="U41" i="93" s="1"/>
  <c r="U50" i="93"/>
  <c r="U56" i="93"/>
  <c r="Q173" i="93"/>
  <c r="Q230" i="93"/>
  <c r="Q234" i="93"/>
  <c r="U265" i="93"/>
  <c r="Q265" i="93"/>
  <c r="Q468" i="93"/>
  <c r="Q480" i="93"/>
  <c r="U483" i="93"/>
  <c r="Q493" i="93"/>
  <c r="Q527" i="93"/>
  <c r="U545" i="93"/>
  <c r="Q688" i="93"/>
  <c r="Q791" i="93"/>
  <c r="Q998" i="93"/>
  <c r="U1014" i="93"/>
  <c r="U898" i="93"/>
  <c r="U897" i="93" s="1"/>
  <c r="U145" i="93"/>
  <c r="U468" i="93"/>
  <c r="U480" i="93"/>
  <c r="U602" i="93"/>
  <c r="U600" i="93" s="1"/>
  <c r="U682" i="93"/>
  <c r="Q22" i="93"/>
  <c r="Q35" i="93"/>
  <c r="Q43" i="93"/>
  <c r="Q616" i="93"/>
  <c r="Q614" i="93" s="1"/>
  <c r="Q977" i="93"/>
  <c r="U733" i="93"/>
  <c r="U732" i="93" s="1"/>
  <c r="U173" i="93"/>
  <c r="Q380" i="93"/>
  <c r="U723" i="93"/>
  <c r="U722" i="93" s="1"/>
  <c r="U1094" i="93"/>
  <c r="U139" i="93"/>
  <c r="Q165" i="93"/>
  <c r="U530" i="93"/>
  <c r="U588" i="93"/>
  <c r="U587" i="93" s="1"/>
  <c r="U586" i="93" s="1"/>
  <c r="U611" i="93"/>
  <c r="Q718" i="93"/>
  <c r="Q717" i="93" s="1"/>
  <c r="U754" i="93"/>
  <c r="U787" i="93"/>
  <c r="Q879" i="93"/>
  <c r="Q922" i="93"/>
  <c r="U745" i="93"/>
  <c r="U742" i="93" s="1"/>
  <c r="Q257" i="93"/>
  <c r="U274" i="93"/>
  <c r="Q316" i="93"/>
  <c r="Q460" i="93"/>
  <c r="U661" i="93"/>
  <c r="U718" i="93"/>
  <c r="Q817" i="93"/>
  <c r="Q849" i="93"/>
  <c r="Q848" i="93" s="1"/>
  <c r="U957" i="93"/>
  <c r="U179" i="93"/>
  <c r="Q758" i="93"/>
  <c r="U88" i="93"/>
  <c r="U87" i="93" s="1"/>
  <c r="U84" i="93" s="1"/>
  <c r="U422" i="93"/>
  <c r="Q669" i="93"/>
  <c r="Q803" i="93"/>
  <c r="Q802" i="93" s="1"/>
  <c r="U810" i="93"/>
  <c r="Q1067" i="93"/>
  <c r="Q42" i="93"/>
  <c r="Q41" i="93" s="1"/>
  <c r="Q50" i="93"/>
  <c r="U213" i="93"/>
  <c r="U212" i="93" s="1"/>
  <c r="U219" i="93"/>
  <c r="Q270" i="93"/>
  <c r="U285" i="93"/>
  <c r="Q422" i="93"/>
  <c r="U434" i="93"/>
  <c r="U433" i="93" s="1"/>
  <c r="U653" i="93"/>
  <c r="Q779" i="93"/>
  <c r="Q777" i="93" s="1"/>
  <c r="U240" i="93"/>
  <c r="Q246" i="93"/>
  <c r="Q452" i="93"/>
  <c r="Q570" i="93"/>
  <c r="U688" i="93"/>
  <c r="Q1020" i="93"/>
  <c r="Q1018" i="93" s="1"/>
  <c r="Q179" i="93"/>
  <c r="U253" i="93"/>
  <c r="U325" i="93"/>
  <c r="Q401" i="93"/>
  <c r="U446" i="93"/>
  <c r="Q552" i="93"/>
  <c r="U570" i="93"/>
  <c r="U580" i="93"/>
  <c r="U616" i="93"/>
  <c r="U614" i="93" s="1"/>
  <c r="U633" i="93"/>
  <c r="U631" i="93" s="1"/>
  <c r="Q661" i="93"/>
  <c r="Q676" i="93"/>
  <c r="Q682" i="93"/>
  <c r="U717" i="93"/>
  <c r="U712" i="93" s="1"/>
  <c r="U925" i="93"/>
  <c r="U466" i="93"/>
  <c r="U270" i="93"/>
  <c r="Q319" i="93"/>
  <c r="Q339" i="93"/>
  <c r="Q466" i="93"/>
  <c r="Q653" i="93"/>
  <c r="U1064" i="93"/>
  <c r="Q15" i="93"/>
  <c r="Q12" i="93" s="1"/>
  <c r="U66" i="93"/>
  <c r="Q111" i="93"/>
  <c r="Q139" i="93"/>
  <c r="Q289" i="93"/>
  <c r="Q295" i="93"/>
  <c r="Q307" i="93"/>
  <c r="Q325" i="93"/>
  <c r="U414" i="93"/>
  <c r="U758" i="93"/>
  <c r="U936" i="93"/>
  <c r="U942" i="93"/>
  <c r="Q985" i="93"/>
  <c r="Q1014" i="93"/>
  <c r="Q1085" i="93"/>
  <c r="Q1083" i="93" s="1"/>
  <c r="U111" i="93"/>
  <c r="Q446" i="93"/>
  <c r="Q445" i="93" s="1"/>
  <c r="U490" i="93"/>
  <c r="U506" i="93"/>
  <c r="U504" i="93" s="1"/>
  <c r="U676" i="93"/>
  <c r="U675" i="93" s="1"/>
  <c r="U848" i="93"/>
  <c r="U63" i="93"/>
  <c r="Q219" i="93"/>
  <c r="U295" i="93"/>
  <c r="U301" i="93"/>
  <c r="U316" i="93"/>
  <c r="U334" i="93"/>
  <c r="U365" i="93"/>
  <c r="U364" i="93" s="1"/>
  <c r="U362" i="93" s="1"/>
  <c r="U380" i="93"/>
  <c r="U390" i="93"/>
  <c r="Q410" i="93"/>
  <c r="Q414" i="93"/>
  <c r="U429" i="93"/>
  <c r="Q434" i="93"/>
  <c r="Q433" i="93" s="1"/>
  <c r="Q557" i="93"/>
  <c r="U576" i="93"/>
  <c r="U646" i="93"/>
  <c r="U697" i="93"/>
  <c r="Q867" i="93"/>
  <c r="Q886" i="93"/>
  <c r="Q889" i="93"/>
  <c r="U922" i="93"/>
  <c r="U921" i="93" s="1"/>
  <c r="U1021" i="93"/>
  <c r="Q1042" i="93"/>
  <c r="Q1041" i="93" s="1"/>
  <c r="U1057" i="93"/>
  <c r="U1056" i="93" s="1"/>
  <c r="U1048" i="93" s="1"/>
  <c r="U1099" i="93"/>
  <c r="U534" i="93"/>
  <c r="U533" i="93" s="1"/>
  <c r="Q873" i="93"/>
  <c r="U974" i="93"/>
  <c r="Q77" i="93"/>
  <c r="Q96" i="93"/>
  <c r="U132" i="93"/>
  <c r="U131" i="93" s="1"/>
  <c r="U130" i="93" s="1"/>
  <c r="U129" i="93" s="1"/>
  <c r="U186" i="93"/>
  <c r="U198" i="93"/>
  <c r="Q213" i="93"/>
  <c r="Q212" i="93" s="1"/>
  <c r="U250" i="93"/>
  <c r="Q280" i="93"/>
  <c r="Q285" i="93"/>
  <c r="U323" i="93"/>
  <c r="Q334" i="93"/>
  <c r="Q333" i="93" s="1"/>
  <c r="Q332" i="93" s="1"/>
  <c r="U348" i="93"/>
  <c r="Q375" i="93"/>
  <c r="Q390" i="93"/>
  <c r="Q389" i="93" s="1"/>
  <c r="Q374" i="93" s="1"/>
  <c r="U552" i="93"/>
  <c r="Q566" i="93"/>
  <c r="Q602" i="93"/>
  <c r="Q600" i="93" s="1"/>
  <c r="Q628" i="93"/>
  <c r="U762" i="93"/>
  <c r="Q787" i="93"/>
  <c r="Q786" i="93" s="1"/>
  <c r="U908" i="93"/>
  <c r="U907" i="93" s="1"/>
  <c r="U982" i="93"/>
  <c r="U981" i="93" s="1"/>
  <c r="U991" i="93"/>
  <c r="Q1006" i="93"/>
  <c r="U1027" i="93"/>
  <c r="U1020" i="93" s="1"/>
  <c r="U1033" i="93"/>
  <c r="Q1080" i="93"/>
  <c r="Q1090" i="93"/>
  <c r="Q523" i="93"/>
  <c r="Q66" i="93"/>
  <c r="U520" i="93"/>
  <c r="U517" i="93" s="1"/>
  <c r="Q723" i="93"/>
  <c r="Q722" i="93" s="1"/>
  <c r="U867" i="93"/>
  <c r="Q916" i="93"/>
  <c r="U104" i="93"/>
  <c r="U101" i="93" s="1"/>
  <c r="U234" i="93"/>
  <c r="U280" i="93"/>
  <c r="Q301" i="93"/>
  <c r="Q365" i="93"/>
  <c r="Q364" i="93" s="1"/>
  <c r="Q429" i="93"/>
  <c r="Q483" i="93"/>
  <c r="Q475" i="93" s="1"/>
  <c r="Q486" i="93"/>
  <c r="Q490" i="93"/>
  <c r="U493" i="93"/>
  <c r="U498" i="93"/>
  <c r="Q506" i="93"/>
  <c r="Q520" i="93"/>
  <c r="Q517" i="93" s="1"/>
  <c r="U548" i="93"/>
  <c r="U566" i="93"/>
  <c r="U628" i="93"/>
  <c r="Q697" i="93"/>
  <c r="U704" i="93"/>
  <c r="U703" i="93" s="1"/>
  <c r="Q733" i="93"/>
  <c r="Q732" i="93" s="1"/>
  <c r="Q745" i="93"/>
  <c r="Q742" i="93" s="1"/>
  <c r="U791" i="93"/>
  <c r="Q974" i="93"/>
  <c r="Q973" i="93" s="1"/>
  <c r="U977" i="93"/>
  <c r="Q1064" i="93"/>
  <c r="U1073" i="93"/>
  <c r="U1077" i="93"/>
  <c r="Q1094" i="93"/>
  <c r="U339" i="93"/>
  <c r="U77" i="93"/>
  <c r="Q124" i="93"/>
  <c r="Q110" i="93" s="1"/>
  <c r="Q145" i="93"/>
  <c r="Q192" i="93"/>
  <c r="Q191" i="93" s="1"/>
  <c r="Q274" i="93"/>
  <c r="Q397" i="93"/>
  <c r="Q576" i="93"/>
  <c r="Q580" i="93"/>
  <c r="U833" i="93"/>
  <c r="Q831" i="93"/>
  <c r="Q264" i="93"/>
  <c r="U307" i="93"/>
  <c r="Q323" i="93"/>
  <c r="Q186" i="93"/>
  <c r="Q534" i="93"/>
  <c r="Q533" i="93" s="1"/>
  <c r="U22" i="93"/>
  <c r="U118" i="93"/>
  <c r="U117" i="93" s="1"/>
  <c r="U237" i="93"/>
  <c r="Q362" i="93"/>
  <c r="Q358" i="93" s="1"/>
  <c r="U460" i="93"/>
  <c r="U475" i="93"/>
  <c r="Q504" i="93"/>
  <c r="Q588" i="93"/>
  <c r="Q587" i="93" s="1"/>
  <c r="Q586" i="93" s="1"/>
  <c r="U452" i="93"/>
  <c r="U29" i="93"/>
  <c r="U28" i="93" s="1"/>
  <c r="Q250" i="93"/>
  <c r="Q88" i="93"/>
  <c r="Q87" i="93" s="1"/>
  <c r="Q84" i="93" s="1"/>
  <c r="Q104" i="93"/>
  <c r="Q101" i="93" s="1"/>
  <c r="U124" i="93"/>
  <c r="Q152" i="93"/>
  <c r="U165" i="93"/>
  <c r="U164" i="93" s="1"/>
  <c r="U161" i="93" s="1"/>
  <c r="Q237" i="93"/>
  <c r="U359" i="93"/>
  <c r="Q634" i="93"/>
  <c r="Q712" i="93"/>
  <c r="Q132" i="93"/>
  <c r="Q131" i="93" s="1"/>
  <c r="Q164" i="93"/>
  <c r="Q161" i="93" s="1"/>
  <c r="Q157" i="93" s="1"/>
  <c r="U375" i="93"/>
  <c r="Q56" i="93"/>
  <c r="Q253" i="93"/>
  <c r="U557" i="93"/>
  <c r="Q617" i="93"/>
  <c r="U523" i="93"/>
  <c r="U873" i="93"/>
  <c r="Q898" i="93"/>
  <c r="Q897" i="93" s="1"/>
  <c r="U951" i="93"/>
  <c r="U949" i="93" s="1"/>
  <c r="Q991" i="93"/>
  <c r="Q268" i="94"/>
  <c r="Q264" i="94" s="1"/>
  <c r="U286" i="94"/>
  <c r="U228" i="94" s="1"/>
  <c r="Q770" i="93"/>
  <c r="U817" i="93"/>
  <c r="U859" i="93"/>
  <c r="Q633" i="93"/>
  <c r="Q631" i="93" s="1"/>
  <c r="Q627" i="93" s="1"/>
  <c r="Q762" i="93"/>
  <c r="U779" i="93"/>
  <c r="U777" i="93" s="1"/>
  <c r="U803" i="93"/>
  <c r="U802" i="93" s="1"/>
  <c r="Q936" i="93"/>
  <c r="Q951" i="93"/>
  <c r="Q949" i="93" s="1"/>
  <c r="U1006" i="93"/>
  <c r="Q1057" i="93"/>
  <c r="Q1056" i="93" s="1"/>
  <c r="Q1048" i="93" s="1"/>
  <c r="U199" i="94"/>
  <c r="Q211" i="94"/>
  <c r="Q404" i="94"/>
  <c r="U573" i="94"/>
  <c r="U825" i="93"/>
  <c r="U824" i="93" s="1"/>
  <c r="Q824" i="93"/>
  <c r="Q843" i="93"/>
  <c r="U845" i="93"/>
  <c r="U843" i="93" s="1"/>
  <c r="Q859" i="93"/>
  <c r="U889" i="93"/>
  <c r="Q754" i="93"/>
  <c r="Q810" i="93"/>
  <c r="Q908" i="93"/>
  <c r="Q907" i="93" s="1"/>
  <c r="U998" i="93"/>
  <c r="U1067" i="93"/>
  <c r="U1083" i="93"/>
  <c r="Q400" i="94"/>
  <c r="U831" i="93"/>
  <c r="Q838" i="93"/>
  <c r="U839" i="93"/>
  <c r="U838" i="93" s="1"/>
  <c r="U880" i="93"/>
  <c r="U879" i="93" s="1"/>
  <c r="Q1099" i="93"/>
  <c r="U264" i="94"/>
  <c r="U231" i="94" s="1"/>
  <c r="U230" i="94" s="1"/>
  <c r="Q325" i="94"/>
  <c r="Q324" i="94" s="1"/>
  <c r="U418" i="94"/>
  <c r="U417" i="94" s="1"/>
  <c r="U965" i="93"/>
  <c r="U964" i="93" s="1"/>
  <c r="U962" i="93" s="1"/>
  <c r="Q964" i="93"/>
  <c r="Q962" i="93" s="1"/>
  <c r="Q575" i="94"/>
  <c r="Q573" i="94" s="1"/>
  <c r="Q705" i="94" l="1"/>
  <c r="Q500" i="94"/>
  <c r="Q294" i="94"/>
  <c r="U175" i="94"/>
  <c r="U169" i="94" s="1"/>
  <c r="Q199" i="94"/>
  <c r="Q175" i="94" s="1"/>
  <c r="Q169" i="94" s="1"/>
  <c r="Q144" i="94"/>
  <c r="Q67" i="94" s="1"/>
  <c r="Q372" i="94"/>
  <c r="Q371" i="94" s="1"/>
  <c r="Q39" i="94"/>
  <c r="Q38" i="94" s="1"/>
  <c r="Q734" i="94"/>
  <c r="Q733" i="94" s="1"/>
  <c r="Q552" i="94"/>
  <c r="Q539" i="94" s="1"/>
  <c r="Q538" i="94" s="1"/>
  <c r="Q537" i="94" s="1"/>
  <c r="Q534" i="94" s="1"/>
  <c r="Q764" i="94"/>
  <c r="Q762" i="94" s="1"/>
  <c r="Q599" i="94"/>
  <c r="U762" i="94"/>
  <c r="U383" i="94"/>
  <c r="U372" i="94" s="1"/>
  <c r="U371" i="94" s="1"/>
  <c r="U599" i="94"/>
  <c r="U734" i="94"/>
  <c r="U733" i="94" s="1"/>
  <c r="U704" i="94" s="1"/>
  <c r="U700" i="94" s="1"/>
  <c r="U66" i="94"/>
  <c r="U538" i="94"/>
  <c r="U537" i="94" s="1"/>
  <c r="U534" i="94" s="1"/>
  <c r="Q231" i="94"/>
  <c r="Q230" i="94" s="1"/>
  <c r="Q228" i="94" s="1"/>
  <c r="U233" i="93"/>
  <c r="Q233" i="93"/>
  <c r="Q981" i="93"/>
  <c r="Q921" i="93"/>
  <c r="Q444" i="93"/>
  <c r="Q432" i="93" s="1"/>
  <c r="U413" i="93"/>
  <c r="U249" i="93"/>
  <c r="U610" i="93"/>
  <c r="U389" i="93"/>
  <c r="U1018" i="93"/>
  <c r="Q489" i="93"/>
  <c r="U191" i="93"/>
  <c r="U185" i="93" s="1"/>
  <c r="U178" i="93" s="1"/>
  <c r="U157" i="93"/>
  <c r="U100" i="93" s="1"/>
  <c r="Q516" i="93"/>
  <c r="Q515" i="93" s="1"/>
  <c r="Q315" i="93"/>
  <c r="Q294" i="93" s="1"/>
  <c r="Q263" i="93" s="1"/>
  <c r="Q262" i="93" s="1"/>
  <c r="Q645" i="93"/>
  <c r="Q644" i="93" s="1"/>
  <c r="Q413" i="93"/>
  <c r="Q675" i="93"/>
  <c r="Q673" i="93" s="1"/>
  <c r="U110" i="93"/>
  <c r="U973" i="93"/>
  <c r="U315" i="93"/>
  <c r="U294" i="93" s="1"/>
  <c r="U751" i="93"/>
  <c r="U264" i="93"/>
  <c r="Q40" i="93"/>
  <c r="Q21" i="93"/>
  <c r="U990" i="93"/>
  <c r="U989" i="93" s="1"/>
  <c r="U627" i="93"/>
  <c r="U374" i="93"/>
  <c r="U445" i="93"/>
  <c r="U444" i="93" s="1"/>
  <c r="U432" i="93" s="1"/>
  <c r="Q130" i="93"/>
  <c r="Q129" i="93" s="1"/>
  <c r="Q100" i="93" s="1"/>
  <c r="U177" i="93"/>
  <c r="U673" i="93"/>
  <c r="Q610" i="93"/>
  <c r="Q609" i="93" s="1"/>
  <c r="Q598" i="93" s="1"/>
  <c r="Q597" i="93" s="1"/>
  <c r="U74" i="93"/>
  <c r="U71" i="93" s="1"/>
  <c r="U786" i="93"/>
  <c r="U645" i="93"/>
  <c r="U644" i="93" s="1"/>
  <c r="U556" i="93"/>
  <c r="Q74" i="93"/>
  <c r="Q71" i="93" s="1"/>
  <c r="U333" i="93"/>
  <c r="U332" i="93" s="1"/>
  <c r="U358" i="93"/>
  <c r="Q249" i="93"/>
  <c r="Q229" i="93" s="1"/>
  <c r="U489" i="93"/>
  <c r="Q556" i="93"/>
  <c r="U609" i="93"/>
  <c r="U598" i="93" s="1"/>
  <c r="U21" i="93"/>
  <c r="Q972" i="93"/>
  <c r="Q961" i="93" s="1"/>
  <c r="U40" i="93"/>
  <c r="U972" i="93"/>
  <c r="U961" i="93" s="1"/>
  <c r="Q990" i="93"/>
  <c r="Q989" i="93" s="1"/>
  <c r="Q185" i="93"/>
  <c r="Q178" i="93" s="1"/>
  <c r="Q177" i="93" s="1"/>
  <c r="Q751" i="93"/>
  <c r="Q823" i="93"/>
  <c r="Q801" i="93" s="1"/>
  <c r="Q800" i="93" s="1"/>
  <c r="Q776" i="93" s="1"/>
  <c r="U38" i="94"/>
  <c r="U823" i="93"/>
  <c r="U801" i="93" s="1"/>
  <c r="U800" i="93" s="1"/>
  <c r="U776" i="93" s="1"/>
  <c r="U516" i="93"/>
  <c r="U515" i="93" s="1"/>
  <c r="Q704" i="94" l="1"/>
  <c r="Q700" i="94" s="1"/>
  <c r="Q840" i="94"/>
  <c r="U263" i="93"/>
  <c r="U262" i="93" s="1"/>
  <c r="U960" i="93"/>
  <c r="U956" i="93" s="1"/>
  <c r="U229" i="93"/>
  <c r="U597" i="93"/>
  <c r="Q960" i="93"/>
  <c r="Q956" i="93" s="1"/>
  <c r="Q1105" i="93"/>
  <c r="H20" i="78"/>
  <c r="J20" i="78"/>
  <c r="H21" i="78"/>
  <c r="J21" i="78"/>
  <c r="H20" i="77"/>
  <c r="J19" i="76"/>
  <c r="Q19" i="76"/>
  <c r="C26" i="91"/>
  <c r="C22" i="92" s="1"/>
  <c r="D26" i="91"/>
  <c r="P26" i="91" s="1"/>
  <c r="E26" i="91"/>
  <c r="F26" i="91"/>
  <c r="N26" i="91"/>
  <c r="L26" i="90"/>
  <c r="P26" i="90"/>
  <c r="C26" i="90"/>
  <c r="C26" i="89"/>
  <c r="L26" i="89"/>
  <c r="P26" i="89"/>
  <c r="L26" i="88"/>
  <c r="P26" i="88"/>
  <c r="C20" i="78" l="1"/>
  <c r="C19" i="76"/>
  <c r="C20" i="77"/>
  <c r="L26" i="91"/>
  <c r="H11" i="78" l="1"/>
  <c r="D8" i="88" l="1"/>
  <c r="D7" i="88"/>
  <c r="D7" i="89"/>
  <c r="D8" i="89"/>
  <c r="D8" i="90"/>
  <c r="D7" i="90"/>
  <c r="D7" i="91"/>
  <c r="D7" i="92"/>
  <c r="H57" i="92"/>
  <c r="G57" i="92"/>
  <c r="F57" i="92"/>
  <c r="E57" i="92"/>
  <c r="D57" i="92"/>
  <c r="J2" i="92" s="1"/>
  <c r="D69" i="91"/>
  <c r="D68" i="91"/>
  <c r="D66" i="91"/>
  <c r="D65" i="91"/>
  <c r="N59" i="91"/>
  <c r="F59" i="91"/>
  <c r="E59" i="91"/>
  <c r="D59" i="91"/>
  <c r="C59" i="91"/>
  <c r="N58" i="91"/>
  <c r="F58" i="91"/>
  <c r="E58" i="91"/>
  <c r="D58" i="91"/>
  <c r="C58" i="91"/>
  <c r="N57" i="91"/>
  <c r="F57" i="91"/>
  <c r="E57" i="91"/>
  <c r="D57" i="91"/>
  <c r="L57" i="91" s="1"/>
  <c r="C57" i="91"/>
  <c r="N56" i="91"/>
  <c r="F56" i="91"/>
  <c r="E56" i="91"/>
  <c r="D56" i="91"/>
  <c r="C56" i="91"/>
  <c r="N55" i="91"/>
  <c r="F55" i="91"/>
  <c r="E55" i="91"/>
  <c r="D55" i="91"/>
  <c r="C55" i="91"/>
  <c r="N54" i="91"/>
  <c r="F54" i="91"/>
  <c r="E54" i="91"/>
  <c r="D54" i="91"/>
  <c r="L54" i="91" s="1"/>
  <c r="C54" i="91"/>
  <c r="N52" i="91"/>
  <c r="F52" i="91"/>
  <c r="E52" i="91"/>
  <c r="D52" i="91"/>
  <c r="C52" i="91"/>
  <c r="N51" i="91"/>
  <c r="F51" i="91"/>
  <c r="E51" i="91"/>
  <c r="D51" i="91"/>
  <c r="C51" i="91"/>
  <c r="N50" i="91"/>
  <c r="F50" i="91"/>
  <c r="E50" i="91"/>
  <c r="D50" i="91"/>
  <c r="C50" i="91"/>
  <c r="N49" i="91"/>
  <c r="F49" i="91"/>
  <c r="E49" i="91"/>
  <c r="D49" i="91"/>
  <c r="C49" i="91"/>
  <c r="N48" i="91"/>
  <c r="F48" i="91"/>
  <c r="E48" i="91"/>
  <c r="D48" i="91"/>
  <c r="L48" i="91" s="1"/>
  <c r="C48" i="91"/>
  <c r="N47" i="91"/>
  <c r="F47" i="91"/>
  <c r="E47" i="91"/>
  <c r="D47" i="91"/>
  <c r="C47" i="91"/>
  <c r="N46" i="91"/>
  <c r="F46" i="91"/>
  <c r="E46" i="91"/>
  <c r="D46" i="91"/>
  <c r="C46" i="91"/>
  <c r="N45" i="91"/>
  <c r="F45" i="91"/>
  <c r="E45" i="91"/>
  <c r="D45" i="91"/>
  <c r="L45" i="91" s="1"/>
  <c r="C45" i="91"/>
  <c r="N43" i="91"/>
  <c r="F43" i="91"/>
  <c r="E43" i="91"/>
  <c r="D43" i="91"/>
  <c r="L43" i="91" s="1"/>
  <c r="C43" i="91"/>
  <c r="N42" i="91"/>
  <c r="F42" i="91"/>
  <c r="E42" i="91"/>
  <c r="D42" i="91"/>
  <c r="C42" i="91"/>
  <c r="N41" i="91"/>
  <c r="F41" i="91"/>
  <c r="E41" i="91"/>
  <c r="D41" i="91"/>
  <c r="C41" i="91"/>
  <c r="N40" i="91"/>
  <c r="F40" i="91"/>
  <c r="E40" i="91"/>
  <c r="D40" i="91"/>
  <c r="C40" i="91"/>
  <c r="N39" i="91"/>
  <c r="F39" i="91"/>
  <c r="E39" i="91"/>
  <c r="D39" i="91"/>
  <c r="C39" i="91"/>
  <c r="N37" i="91"/>
  <c r="F37" i="91"/>
  <c r="E37" i="91"/>
  <c r="D37" i="91"/>
  <c r="C37" i="91"/>
  <c r="N36" i="91"/>
  <c r="F36" i="91"/>
  <c r="E36" i="91"/>
  <c r="D36" i="91"/>
  <c r="C36" i="91"/>
  <c r="N35" i="91"/>
  <c r="F35" i="91"/>
  <c r="E35" i="91"/>
  <c r="D35" i="91"/>
  <c r="L35" i="91" s="1"/>
  <c r="C35" i="91"/>
  <c r="N34" i="91"/>
  <c r="F34" i="91"/>
  <c r="E34" i="91"/>
  <c r="D34" i="91"/>
  <c r="L34" i="91" s="1"/>
  <c r="C34" i="91"/>
  <c r="N33" i="91"/>
  <c r="F33" i="91"/>
  <c r="E33" i="91"/>
  <c r="D33" i="91"/>
  <c r="C33" i="91"/>
  <c r="N32" i="91"/>
  <c r="F32" i="91"/>
  <c r="E32" i="91"/>
  <c r="D32" i="91"/>
  <c r="P32" i="91" s="1"/>
  <c r="C32" i="91"/>
  <c r="N30" i="91"/>
  <c r="F30" i="91"/>
  <c r="E30" i="91"/>
  <c r="D30" i="91"/>
  <c r="L30" i="91" s="1"/>
  <c r="C30" i="91"/>
  <c r="N29" i="91"/>
  <c r="F29" i="91"/>
  <c r="E29" i="91"/>
  <c r="D29" i="91"/>
  <c r="P29" i="91" s="1"/>
  <c r="C29" i="91"/>
  <c r="N28" i="91"/>
  <c r="F28" i="91"/>
  <c r="E28" i="91"/>
  <c r="D28" i="91"/>
  <c r="C28" i="91"/>
  <c r="N27" i="91"/>
  <c r="F27" i="91"/>
  <c r="E27" i="91"/>
  <c r="D27" i="91"/>
  <c r="C27" i="91"/>
  <c r="N25" i="91"/>
  <c r="F25" i="91"/>
  <c r="E25" i="91"/>
  <c r="D25" i="91"/>
  <c r="L25" i="91" s="1"/>
  <c r="C25" i="91"/>
  <c r="N24" i="91"/>
  <c r="F24" i="91"/>
  <c r="E24" i="91"/>
  <c r="D24" i="91"/>
  <c r="L24" i="91" s="1"/>
  <c r="C24" i="91"/>
  <c r="N23" i="91"/>
  <c r="F23" i="91"/>
  <c r="E23" i="91"/>
  <c r="D23" i="91"/>
  <c r="C23" i="91"/>
  <c r="N22" i="91"/>
  <c r="F22" i="91"/>
  <c r="E22" i="91"/>
  <c r="D22" i="91"/>
  <c r="P22" i="91" s="1"/>
  <c r="C22" i="91"/>
  <c r="N21" i="91"/>
  <c r="F21" i="91"/>
  <c r="E21" i="91"/>
  <c r="D21" i="91"/>
  <c r="P21" i="91" s="1"/>
  <c r="C21" i="91"/>
  <c r="N20" i="91"/>
  <c r="F20" i="91"/>
  <c r="E20" i="91"/>
  <c r="D20" i="91"/>
  <c r="P20" i="91" s="1"/>
  <c r="C20" i="91"/>
  <c r="N19" i="91"/>
  <c r="F19" i="91"/>
  <c r="E19" i="91"/>
  <c r="D19" i="91"/>
  <c r="P19" i="91" s="1"/>
  <c r="C19" i="91"/>
  <c r="N18" i="91"/>
  <c r="F18" i="91"/>
  <c r="E18" i="91"/>
  <c r="D18" i="91"/>
  <c r="P18" i="91" s="1"/>
  <c r="C18" i="91"/>
  <c r="N17" i="91"/>
  <c r="F17" i="91"/>
  <c r="E17" i="91"/>
  <c r="E61" i="91" s="1"/>
  <c r="D17" i="91"/>
  <c r="L17" i="91" s="1"/>
  <c r="C17" i="91"/>
  <c r="F68" i="90"/>
  <c r="F65" i="90"/>
  <c r="N61" i="90"/>
  <c r="D63" i="90" s="1"/>
  <c r="D71" i="90" s="1"/>
  <c r="R61" i="90" s="1"/>
  <c r="R26" i="90" s="1"/>
  <c r="K61" i="90"/>
  <c r="J61" i="90"/>
  <c r="I61" i="90"/>
  <c r="F61" i="90"/>
  <c r="E61" i="90"/>
  <c r="D61" i="90"/>
  <c r="L61" i="90" s="1"/>
  <c r="P59" i="90"/>
  <c r="L59" i="90"/>
  <c r="C59" i="90"/>
  <c r="P58" i="90"/>
  <c r="L58" i="90"/>
  <c r="C58" i="90"/>
  <c r="P57" i="90"/>
  <c r="L57" i="90"/>
  <c r="C57" i="90"/>
  <c r="P56" i="90"/>
  <c r="L56" i="90"/>
  <c r="C56" i="90"/>
  <c r="P55" i="90"/>
  <c r="L55" i="90"/>
  <c r="C55" i="90"/>
  <c r="P54" i="90"/>
  <c r="L54" i="90"/>
  <c r="C54" i="90"/>
  <c r="P52" i="90"/>
  <c r="L52" i="90"/>
  <c r="C52" i="90"/>
  <c r="P51" i="90"/>
  <c r="L51" i="90"/>
  <c r="C51" i="90"/>
  <c r="P50" i="90"/>
  <c r="L50" i="90"/>
  <c r="C50" i="90"/>
  <c r="P49" i="90"/>
  <c r="L49" i="90"/>
  <c r="C49" i="90"/>
  <c r="P48" i="90"/>
  <c r="L48" i="90"/>
  <c r="C48" i="90"/>
  <c r="P47" i="90"/>
  <c r="L47" i="90"/>
  <c r="C47" i="90"/>
  <c r="P46" i="90"/>
  <c r="L46" i="90"/>
  <c r="C46" i="90"/>
  <c r="P45" i="90"/>
  <c r="L45" i="90"/>
  <c r="C45" i="90"/>
  <c r="P43" i="90"/>
  <c r="L43" i="90"/>
  <c r="C43" i="90"/>
  <c r="P42" i="90"/>
  <c r="L42" i="90"/>
  <c r="C42" i="90"/>
  <c r="P41" i="90"/>
  <c r="L41" i="90"/>
  <c r="C41" i="90"/>
  <c r="P40" i="90"/>
  <c r="L40" i="90"/>
  <c r="C40" i="90"/>
  <c r="P39" i="90"/>
  <c r="L39" i="90"/>
  <c r="C39" i="90"/>
  <c r="P37" i="90"/>
  <c r="L37" i="90"/>
  <c r="C37" i="90"/>
  <c r="P36" i="90"/>
  <c r="L36" i="90"/>
  <c r="C36" i="90"/>
  <c r="P35" i="90"/>
  <c r="L35" i="90"/>
  <c r="C35" i="90"/>
  <c r="P34" i="90"/>
  <c r="L34" i="90"/>
  <c r="C34" i="90"/>
  <c r="P33" i="90"/>
  <c r="L33" i="90"/>
  <c r="C33" i="90"/>
  <c r="P32" i="90"/>
  <c r="L32" i="90"/>
  <c r="C32" i="90"/>
  <c r="P30" i="90"/>
  <c r="L30" i="90"/>
  <c r="C30" i="90"/>
  <c r="P29" i="90"/>
  <c r="L29" i="90"/>
  <c r="C29" i="90"/>
  <c r="P28" i="90"/>
  <c r="L28" i="90"/>
  <c r="C28" i="90"/>
  <c r="P27" i="90"/>
  <c r="L27" i="90"/>
  <c r="C27" i="90"/>
  <c r="P25" i="90"/>
  <c r="L25" i="90"/>
  <c r="C25" i="90"/>
  <c r="P24" i="90"/>
  <c r="L24" i="90"/>
  <c r="C24" i="90"/>
  <c r="P23" i="90"/>
  <c r="L23" i="90"/>
  <c r="C23" i="90"/>
  <c r="P22" i="90"/>
  <c r="L22" i="90"/>
  <c r="C22" i="90"/>
  <c r="P21" i="90"/>
  <c r="L21" i="90"/>
  <c r="C21" i="90"/>
  <c r="P20" i="90"/>
  <c r="L20" i="90"/>
  <c r="C20" i="90"/>
  <c r="P19" i="90"/>
  <c r="L19" i="90"/>
  <c r="C19" i="90"/>
  <c r="P18" i="90"/>
  <c r="L18" i="90"/>
  <c r="C18" i="90"/>
  <c r="P17" i="90"/>
  <c r="L17" i="90"/>
  <c r="C17" i="90"/>
  <c r="T2" i="90"/>
  <c r="F68" i="89"/>
  <c r="F65" i="89"/>
  <c r="N61" i="89"/>
  <c r="D63" i="89" s="1"/>
  <c r="D71" i="89" s="1"/>
  <c r="R61" i="89" s="1"/>
  <c r="R26" i="89" s="1"/>
  <c r="K61" i="89"/>
  <c r="F61" i="89"/>
  <c r="E61" i="89"/>
  <c r="D61" i="89"/>
  <c r="P61" i="89" s="1"/>
  <c r="P59" i="89"/>
  <c r="L59" i="89"/>
  <c r="C59" i="89"/>
  <c r="P58" i="89"/>
  <c r="L58" i="89"/>
  <c r="C58" i="89"/>
  <c r="P57" i="89"/>
  <c r="L57" i="89"/>
  <c r="C57" i="89"/>
  <c r="P56" i="89"/>
  <c r="L56" i="89"/>
  <c r="C56" i="89"/>
  <c r="P55" i="89"/>
  <c r="L55" i="89"/>
  <c r="C55" i="89"/>
  <c r="P54" i="89"/>
  <c r="L54" i="89"/>
  <c r="C54" i="89"/>
  <c r="P52" i="89"/>
  <c r="L52" i="89"/>
  <c r="C52" i="89"/>
  <c r="P51" i="89"/>
  <c r="L51" i="89"/>
  <c r="C51" i="89"/>
  <c r="P50" i="89"/>
  <c r="L50" i="89"/>
  <c r="C50" i="89"/>
  <c r="P49" i="89"/>
  <c r="L49" i="89"/>
  <c r="C49" i="89"/>
  <c r="P48" i="89"/>
  <c r="L48" i="89"/>
  <c r="C48" i="89"/>
  <c r="P47" i="89"/>
  <c r="L47" i="89"/>
  <c r="C47" i="89"/>
  <c r="P46" i="89"/>
  <c r="L46" i="89"/>
  <c r="C46" i="89"/>
  <c r="P45" i="89"/>
  <c r="L45" i="89"/>
  <c r="C45" i="89"/>
  <c r="P43" i="89"/>
  <c r="L43" i="89"/>
  <c r="C43" i="89"/>
  <c r="P42" i="89"/>
  <c r="L42" i="89"/>
  <c r="C42" i="89"/>
  <c r="P41" i="89"/>
  <c r="L41" i="89"/>
  <c r="C41" i="89"/>
  <c r="P40" i="89"/>
  <c r="L40" i="89"/>
  <c r="C40" i="89"/>
  <c r="P39" i="89"/>
  <c r="L39" i="89"/>
  <c r="C39" i="89"/>
  <c r="P37" i="89"/>
  <c r="L37" i="89"/>
  <c r="C37" i="89"/>
  <c r="P36" i="89"/>
  <c r="L36" i="89"/>
  <c r="C36" i="89"/>
  <c r="P35" i="89"/>
  <c r="L35" i="89"/>
  <c r="C35" i="89"/>
  <c r="P34" i="89"/>
  <c r="L34" i="89"/>
  <c r="C34" i="89"/>
  <c r="P33" i="89"/>
  <c r="L33" i="89"/>
  <c r="C33" i="89"/>
  <c r="P32" i="89"/>
  <c r="L32" i="89"/>
  <c r="C32" i="89"/>
  <c r="P30" i="89"/>
  <c r="L30" i="89"/>
  <c r="C30" i="89"/>
  <c r="P29" i="89"/>
  <c r="L29" i="89"/>
  <c r="C29" i="89"/>
  <c r="P28" i="89"/>
  <c r="L28" i="89"/>
  <c r="C28" i="89"/>
  <c r="P27" i="89"/>
  <c r="L27" i="89"/>
  <c r="C27" i="89"/>
  <c r="P25" i="89"/>
  <c r="L25" i="89"/>
  <c r="C25" i="89"/>
  <c r="P24" i="89"/>
  <c r="L24" i="89"/>
  <c r="C24" i="89"/>
  <c r="P23" i="89"/>
  <c r="L23" i="89"/>
  <c r="C23" i="89"/>
  <c r="P22" i="89"/>
  <c r="L22" i="89"/>
  <c r="C22" i="89"/>
  <c r="P21" i="89"/>
  <c r="L21" i="89"/>
  <c r="C21" i="89"/>
  <c r="P20" i="89"/>
  <c r="L20" i="89"/>
  <c r="C20" i="89"/>
  <c r="P19" i="89"/>
  <c r="L19" i="89"/>
  <c r="C19" i="89"/>
  <c r="P18" i="89"/>
  <c r="L18" i="89"/>
  <c r="C18" i="89"/>
  <c r="P17" i="89"/>
  <c r="L17" i="89"/>
  <c r="C17" i="89"/>
  <c r="T2" i="89"/>
  <c r="F68" i="88"/>
  <c r="F65" i="88"/>
  <c r="N61" i="88"/>
  <c r="D63" i="88" s="1"/>
  <c r="L61" i="88"/>
  <c r="F61" i="88"/>
  <c r="E61" i="88"/>
  <c r="D61" i="88"/>
  <c r="P59" i="88"/>
  <c r="L59" i="88"/>
  <c r="P58" i="88"/>
  <c r="L58" i="88"/>
  <c r="P57" i="88"/>
  <c r="L57" i="88"/>
  <c r="P56" i="88"/>
  <c r="L56" i="88"/>
  <c r="P55" i="88"/>
  <c r="L55" i="88"/>
  <c r="P54" i="88"/>
  <c r="L54" i="88"/>
  <c r="P52" i="88"/>
  <c r="L52" i="88"/>
  <c r="P51" i="88"/>
  <c r="L51" i="88"/>
  <c r="P50" i="88"/>
  <c r="L50" i="88"/>
  <c r="P49" i="88"/>
  <c r="L49" i="88"/>
  <c r="P48" i="88"/>
  <c r="L48" i="88"/>
  <c r="P47" i="88"/>
  <c r="L47" i="88"/>
  <c r="P46" i="88"/>
  <c r="L46" i="88"/>
  <c r="P45" i="88"/>
  <c r="L45" i="88"/>
  <c r="P43" i="88"/>
  <c r="L43" i="88"/>
  <c r="P42" i="88"/>
  <c r="L42" i="88"/>
  <c r="P41" i="88"/>
  <c r="L41" i="88"/>
  <c r="P40" i="88"/>
  <c r="L40" i="88"/>
  <c r="P39" i="88"/>
  <c r="L39" i="88"/>
  <c r="P37" i="88"/>
  <c r="L37" i="88"/>
  <c r="P36" i="88"/>
  <c r="L36" i="88"/>
  <c r="P35" i="88"/>
  <c r="L35" i="88"/>
  <c r="P34" i="88"/>
  <c r="L34" i="88"/>
  <c r="P33" i="88"/>
  <c r="L33" i="88"/>
  <c r="P32" i="88"/>
  <c r="L32" i="88"/>
  <c r="P30" i="88"/>
  <c r="L30" i="88"/>
  <c r="P29" i="88"/>
  <c r="L29" i="88"/>
  <c r="P28" i="88"/>
  <c r="L28" i="88"/>
  <c r="P27" i="88"/>
  <c r="L27" i="88"/>
  <c r="P25" i="88"/>
  <c r="L25" i="88"/>
  <c r="P24" i="88"/>
  <c r="L24" i="88"/>
  <c r="P23" i="88"/>
  <c r="L23" i="88"/>
  <c r="P22" i="88"/>
  <c r="L22" i="88"/>
  <c r="P21" i="88"/>
  <c r="L21" i="88"/>
  <c r="P20" i="88"/>
  <c r="L20" i="88"/>
  <c r="P19" i="88"/>
  <c r="L19" i="88"/>
  <c r="P18" i="88"/>
  <c r="L18" i="88"/>
  <c r="P17" i="88"/>
  <c r="L17" i="88"/>
  <c r="T2" i="88"/>
  <c r="P33" i="91" l="1"/>
  <c r="P49" i="91"/>
  <c r="P50" i="91"/>
  <c r="P51" i="91"/>
  <c r="P52" i="91"/>
  <c r="C13" i="92"/>
  <c r="C11" i="78"/>
  <c r="C11" i="77"/>
  <c r="C10" i="76"/>
  <c r="C14" i="92"/>
  <c r="C12" i="77"/>
  <c r="C11" i="76"/>
  <c r="C12" i="78"/>
  <c r="C13" i="77"/>
  <c r="C12" i="76"/>
  <c r="C13" i="78"/>
  <c r="C15" i="92"/>
  <c r="C14" i="77"/>
  <c r="C13" i="76"/>
  <c r="C14" i="78"/>
  <c r="C16" i="92"/>
  <c r="C14" i="76"/>
  <c r="C15" i="78"/>
  <c r="C17" i="92"/>
  <c r="C15" i="77"/>
  <c r="C15" i="76"/>
  <c r="C16" i="77"/>
  <c r="C16" i="78"/>
  <c r="C18" i="92"/>
  <c r="C17" i="78"/>
  <c r="C19" i="92"/>
  <c r="C17" i="77"/>
  <c r="C16" i="76"/>
  <c r="C18" i="78"/>
  <c r="C20" i="92"/>
  <c r="C18" i="77"/>
  <c r="C17" i="76"/>
  <c r="C19" i="78"/>
  <c r="C21" i="92"/>
  <c r="C19" i="77"/>
  <c r="C18" i="76"/>
  <c r="C21" i="77"/>
  <c r="C20" i="76"/>
  <c r="C21" i="78"/>
  <c r="C23" i="92"/>
  <c r="C22" i="77"/>
  <c r="C21" i="76"/>
  <c r="C24" i="92"/>
  <c r="C22" i="78"/>
  <c r="C22" i="76"/>
  <c r="C23" i="78"/>
  <c r="C25" i="92"/>
  <c r="C23" i="77"/>
  <c r="C23" i="76"/>
  <c r="C24" i="78"/>
  <c r="C26" i="92"/>
  <c r="C24" i="77"/>
  <c r="C26" i="78"/>
  <c r="C28" i="92"/>
  <c r="C26" i="77"/>
  <c r="C25" i="76"/>
  <c r="C27" i="78"/>
  <c r="C29" i="92"/>
  <c r="C26" i="76"/>
  <c r="C27" i="77"/>
  <c r="C28" i="78"/>
  <c r="C30" i="92"/>
  <c r="C28" i="77"/>
  <c r="C27" i="76"/>
  <c r="C31" i="92"/>
  <c r="C29" i="77"/>
  <c r="C28" i="76"/>
  <c r="C29" i="78"/>
  <c r="C30" i="77"/>
  <c r="C29" i="76"/>
  <c r="C30" i="78"/>
  <c r="C32" i="92"/>
  <c r="C31" i="77"/>
  <c r="C30" i="76"/>
  <c r="C33" i="92"/>
  <c r="C31" i="78"/>
  <c r="C32" i="76"/>
  <c r="C33" i="78"/>
  <c r="C35" i="92"/>
  <c r="C33" i="77"/>
  <c r="C33" i="76"/>
  <c r="C34" i="78"/>
  <c r="C36" i="92"/>
  <c r="C34" i="77"/>
  <c r="C35" i="78"/>
  <c r="C37" i="92"/>
  <c r="C35" i="77"/>
  <c r="C34" i="76"/>
  <c r="C36" i="78"/>
  <c r="C38" i="92"/>
  <c r="C36" i="77"/>
  <c r="C35" i="76"/>
  <c r="C37" i="78"/>
  <c r="C39" i="92"/>
  <c r="C37" i="77"/>
  <c r="C36" i="76"/>
  <c r="C41" i="92"/>
  <c r="C39" i="77"/>
  <c r="C38" i="76"/>
  <c r="C39" i="78"/>
  <c r="C40" i="77"/>
  <c r="C40" i="78"/>
  <c r="C39" i="76"/>
  <c r="C42" i="92"/>
  <c r="C41" i="77"/>
  <c r="C40" i="76"/>
  <c r="C43" i="92"/>
  <c r="C41" i="78"/>
  <c r="C41" i="76"/>
  <c r="C42" i="78"/>
  <c r="C44" i="92"/>
  <c r="C42" i="77"/>
  <c r="C42" i="76"/>
  <c r="C43" i="78"/>
  <c r="C43" i="77"/>
  <c r="C45" i="92"/>
  <c r="C44" i="78"/>
  <c r="C46" i="92"/>
  <c r="C44" i="77"/>
  <c r="C43" i="76"/>
  <c r="C45" i="78"/>
  <c r="C47" i="92"/>
  <c r="C44" i="76"/>
  <c r="C45" i="77"/>
  <c r="C46" i="78"/>
  <c r="C48" i="92"/>
  <c r="C46" i="77"/>
  <c r="C45" i="76"/>
  <c r="C50" i="92"/>
  <c r="C48" i="77"/>
  <c r="C47" i="76"/>
  <c r="C48" i="78"/>
  <c r="C49" i="77"/>
  <c r="C48" i="76"/>
  <c r="C49" i="78"/>
  <c r="C51" i="92"/>
  <c r="C50" i="77"/>
  <c r="C49" i="76"/>
  <c r="C50" i="78"/>
  <c r="C52" i="92"/>
  <c r="C50" i="76"/>
  <c r="C51" i="78"/>
  <c r="C53" i="92"/>
  <c r="C51" i="77"/>
  <c r="C51" i="76"/>
  <c r="C52" i="77"/>
  <c r="C52" i="78"/>
  <c r="C54" i="92"/>
  <c r="C53" i="78"/>
  <c r="C55" i="92"/>
  <c r="C53" i="77"/>
  <c r="C52" i="76"/>
  <c r="P61" i="88"/>
  <c r="P58" i="91"/>
  <c r="P59" i="91"/>
  <c r="P36" i="91"/>
  <c r="P37" i="91"/>
  <c r="P39" i="91"/>
  <c r="P40" i="91"/>
  <c r="P41" i="91"/>
  <c r="L49" i="91"/>
  <c r="L29" i="91"/>
  <c r="P23" i="91"/>
  <c r="P24" i="91"/>
  <c r="P43" i="91"/>
  <c r="P27" i="91"/>
  <c r="P28" i="91"/>
  <c r="L33" i="91"/>
  <c r="P46" i="91"/>
  <c r="P47" i="91"/>
  <c r="P48" i="91"/>
  <c r="L51" i="91"/>
  <c r="F61" i="91"/>
  <c r="P42" i="91"/>
  <c r="P30" i="91"/>
  <c r="L20" i="91"/>
  <c r="L39" i="91"/>
  <c r="L61" i="89"/>
  <c r="L21" i="91"/>
  <c r="P34" i="91"/>
  <c r="L40" i="91"/>
  <c r="P55" i="91"/>
  <c r="P56" i="91"/>
  <c r="P57" i="91"/>
  <c r="L23" i="91"/>
  <c r="L42" i="91"/>
  <c r="R57" i="89"/>
  <c r="R48" i="89"/>
  <c r="R41" i="89"/>
  <c r="R32" i="89"/>
  <c r="R20" i="89"/>
  <c r="R55" i="89"/>
  <c r="R24" i="89"/>
  <c r="R52" i="89"/>
  <c r="R39" i="89"/>
  <c r="R29" i="89"/>
  <c r="R18" i="89"/>
  <c r="R58" i="89"/>
  <c r="R56" i="89"/>
  <c r="R54" i="89"/>
  <c r="R51" i="89"/>
  <c r="R49" i="89"/>
  <c r="R47" i="89"/>
  <c r="R45" i="89"/>
  <c r="R42" i="89"/>
  <c r="R40" i="89"/>
  <c r="R37" i="89"/>
  <c r="R35" i="89"/>
  <c r="R33" i="89"/>
  <c r="R30" i="89"/>
  <c r="R28" i="89"/>
  <c r="R25" i="89"/>
  <c r="R23" i="89"/>
  <c r="R21" i="89"/>
  <c r="R19" i="89"/>
  <c r="R17" i="89"/>
  <c r="R59" i="89"/>
  <c r="R50" i="89"/>
  <c r="R43" i="89"/>
  <c r="R34" i="89"/>
  <c r="R22" i="89"/>
  <c r="R46" i="89"/>
  <c r="R36" i="89"/>
  <c r="R27" i="89"/>
  <c r="D63" i="91"/>
  <c r="D71" i="88"/>
  <c r="R59" i="90"/>
  <c r="R57" i="90"/>
  <c r="R55" i="90"/>
  <c r="R52" i="90"/>
  <c r="R50" i="90"/>
  <c r="R48" i="90"/>
  <c r="R46" i="90"/>
  <c r="R43" i="90"/>
  <c r="R41" i="90"/>
  <c r="R39" i="90"/>
  <c r="R36" i="90"/>
  <c r="R34" i="90"/>
  <c r="R32" i="90"/>
  <c r="R29" i="90"/>
  <c r="R27" i="90"/>
  <c r="R24" i="90"/>
  <c r="R22" i="90"/>
  <c r="R20" i="90"/>
  <c r="R18" i="90"/>
  <c r="R58" i="90"/>
  <c r="R56" i="90"/>
  <c r="R54" i="90"/>
  <c r="R51" i="90"/>
  <c r="R49" i="90"/>
  <c r="R47" i="90"/>
  <c r="R45" i="90"/>
  <c r="R42" i="90"/>
  <c r="R40" i="90"/>
  <c r="R37" i="90"/>
  <c r="R35" i="90"/>
  <c r="R33" i="90"/>
  <c r="R30" i="90"/>
  <c r="R28" i="90"/>
  <c r="R25" i="90"/>
  <c r="R23" i="90"/>
  <c r="R21" i="90"/>
  <c r="R19" i="90"/>
  <c r="R17" i="90"/>
  <c r="P61" i="90"/>
  <c r="P17" i="91"/>
  <c r="P25" i="91"/>
  <c r="P35" i="91"/>
  <c r="P45" i="91"/>
  <c r="P54" i="91"/>
  <c r="N61" i="91"/>
  <c r="L18" i="91"/>
  <c r="L27" i="91"/>
  <c r="L36" i="91"/>
  <c r="L46" i="91"/>
  <c r="L55" i="91"/>
  <c r="D61" i="91"/>
  <c r="L58" i="91"/>
  <c r="L52" i="91"/>
  <c r="L19" i="91"/>
  <c r="L28" i="91"/>
  <c r="L37" i="91"/>
  <c r="L47" i="91"/>
  <c r="L56" i="91"/>
  <c r="L22" i="91"/>
  <c r="L32" i="91"/>
  <c r="L41" i="91"/>
  <c r="L50" i="91"/>
  <c r="L59" i="91"/>
  <c r="L61" i="91" l="1"/>
  <c r="P61" i="91"/>
  <c r="R61" i="88"/>
  <c r="R26" i="88" s="1"/>
  <c r="D71" i="91"/>
  <c r="R61" i="91" s="1"/>
  <c r="R26" i="91" s="1"/>
  <c r="R56" i="91" l="1"/>
  <c r="R47" i="91"/>
  <c r="R37" i="91"/>
  <c r="R28" i="91"/>
  <c r="R19" i="91"/>
  <c r="R52" i="91"/>
  <c r="R34" i="91"/>
  <c r="R58" i="91"/>
  <c r="R51" i="91"/>
  <c r="R42" i="91"/>
  <c r="R33" i="91"/>
  <c r="R23" i="91"/>
  <c r="R59" i="91"/>
  <c r="R50" i="91"/>
  <c r="R41" i="91"/>
  <c r="R32" i="91"/>
  <c r="R22" i="91"/>
  <c r="R30" i="91"/>
  <c r="R25" i="91"/>
  <c r="R49" i="91"/>
  <c r="R21" i="91"/>
  <c r="R46" i="91"/>
  <c r="R29" i="91"/>
  <c r="R54" i="91"/>
  <c r="R18" i="91"/>
  <c r="R48" i="91"/>
  <c r="R55" i="91"/>
  <c r="R35" i="91"/>
  <c r="R24" i="91"/>
  <c r="R36" i="91"/>
  <c r="R27" i="91"/>
  <c r="R57" i="91"/>
  <c r="R20" i="91"/>
  <c r="R17" i="91"/>
  <c r="R40" i="91"/>
  <c r="R43" i="91"/>
  <c r="R45" i="91"/>
  <c r="R39" i="91"/>
  <c r="R57" i="88"/>
  <c r="R48" i="88"/>
  <c r="R39" i="88"/>
  <c r="R29" i="88"/>
  <c r="R20" i="88"/>
  <c r="R50" i="88"/>
  <c r="R41" i="88"/>
  <c r="R56" i="88"/>
  <c r="R47" i="88"/>
  <c r="R35" i="88"/>
  <c r="R52" i="88"/>
  <c r="R43" i="88"/>
  <c r="R34" i="88"/>
  <c r="R24" i="88"/>
  <c r="R54" i="88"/>
  <c r="R19" i="88"/>
  <c r="R58" i="88"/>
  <c r="R49" i="88"/>
  <c r="R40" i="88"/>
  <c r="R30" i="88"/>
  <c r="R21" i="88"/>
  <c r="R46" i="88"/>
  <c r="R36" i="88"/>
  <c r="R33" i="88"/>
  <c r="R23" i="88"/>
  <c r="R45" i="88"/>
  <c r="R17" i="88"/>
  <c r="R32" i="88"/>
  <c r="R22" i="88"/>
  <c r="R55" i="88"/>
  <c r="R27" i="88"/>
  <c r="R18" i="88"/>
  <c r="R51" i="88"/>
  <c r="R42" i="88"/>
  <c r="R25" i="88"/>
  <c r="R59" i="88"/>
  <c r="R37" i="88"/>
  <c r="R28" i="88"/>
  <c r="C7" i="85" l="1"/>
  <c r="C5" i="85"/>
  <c r="H171" i="84"/>
  <c r="H160" i="84"/>
  <c r="H151" i="84"/>
  <c r="D28" i="83" s="1"/>
  <c r="H138" i="84"/>
  <c r="H131" i="84"/>
  <c r="H124" i="84"/>
  <c r="H118" i="84"/>
  <c r="H111" i="84"/>
  <c r="H103" i="84"/>
  <c r="H101" i="84"/>
  <c r="H100" i="84"/>
  <c r="H93" i="84"/>
  <c r="J72" i="84"/>
  <c r="J71" i="84"/>
  <c r="J70" i="84"/>
  <c r="J69" i="84"/>
  <c r="J68" i="84"/>
  <c r="J67" i="84"/>
  <c r="J66" i="84"/>
  <c r="H64" i="84"/>
  <c r="J64" i="84" s="1"/>
  <c r="H63" i="84"/>
  <c r="J63" i="84" s="1"/>
  <c r="H62" i="84"/>
  <c r="J62" i="84" s="1"/>
  <c r="H61" i="84"/>
  <c r="J61" i="84" s="1"/>
  <c r="H60" i="84"/>
  <c r="J60" i="84" s="1"/>
  <c r="H59" i="84"/>
  <c r="J59" i="84" s="1"/>
  <c r="H57" i="84"/>
  <c r="J57" i="84" s="1"/>
  <c r="H56" i="84"/>
  <c r="J56" i="84" s="1"/>
  <c r="H55" i="84"/>
  <c r="J55" i="84" s="1"/>
  <c r="H54" i="84"/>
  <c r="J54" i="84" s="1"/>
  <c r="H52" i="84"/>
  <c r="J52" i="84" s="1"/>
  <c r="H51" i="84"/>
  <c r="J51" i="84" s="1"/>
  <c r="H50" i="84"/>
  <c r="J50" i="84" s="1"/>
  <c r="H49" i="84"/>
  <c r="J49" i="84" s="1"/>
  <c r="H47" i="84"/>
  <c r="J47" i="84" s="1"/>
  <c r="H46" i="84"/>
  <c r="J46" i="84" s="1"/>
  <c r="H45" i="84"/>
  <c r="J45" i="84" s="1"/>
  <c r="H44" i="84"/>
  <c r="J44" i="84" s="1"/>
  <c r="H42" i="84"/>
  <c r="J42" i="84" s="1"/>
  <c r="H41" i="84"/>
  <c r="J41" i="84" s="1"/>
  <c r="H40" i="84"/>
  <c r="J40" i="84" s="1"/>
  <c r="H39" i="84"/>
  <c r="J39" i="84" s="1"/>
  <c r="H38" i="84"/>
  <c r="J38" i="84" s="1"/>
  <c r="H37" i="84"/>
  <c r="J37" i="84" s="1"/>
  <c r="H36" i="84"/>
  <c r="J36" i="84" s="1"/>
  <c r="J6" i="84"/>
  <c r="B6" i="84"/>
  <c r="J5" i="84"/>
  <c r="D20" i="83"/>
  <c r="D19" i="83"/>
  <c r="D18" i="83"/>
  <c r="D17" i="83"/>
  <c r="H153" i="84" l="1"/>
  <c r="D39" i="83"/>
  <c r="H173" i="84"/>
  <c r="J74" i="84"/>
  <c r="D17" i="84" s="1"/>
  <c r="H17" i="84" s="1"/>
  <c r="H25" i="84" l="1"/>
  <c r="D37" i="83" s="1"/>
  <c r="H23" i="84"/>
  <c r="D26" i="83" s="1"/>
  <c r="H22" i="84"/>
  <c r="D25" i="83" s="1"/>
  <c r="D41" i="83" l="1"/>
  <c r="D4" i="79"/>
  <c r="D4" i="78" l="1"/>
  <c r="D4" i="77"/>
  <c r="D4" i="76"/>
  <c r="H47" i="79" l="1"/>
  <c r="D38" i="79"/>
  <c r="G36" i="79"/>
  <c r="G35" i="79"/>
  <c r="G34" i="79"/>
  <c r="G33" i="79"/>
  <c r="G32" i="79"/>
  <c r="G30" i="79"/>
  <c r="G29" i="79"/>
  <c r="G28" i="79"/>
  <c r="G27" i="79"/>
  <c r="G26" i="79"/>
  <c r="G25" i="79"/>
  <c r="G23" i="79"/>
  <c r="G22" i="79"/>
  <c r="G21" i="79"/>
  <c r="G20" i="79"/>
  <c r="G18" i="79"/>
  <c r="G17" i="79"/>
  <c r="G16" i="79"/>
  <c r="G15" i="79"/>
  <c r="G14" i="79"/>
  <c r="G13" i="79"/>
  <c r="G12" i="79"/>
  <c r="G11" i="79"/>
  <c r="G10" i="79"/>
  <c r="J2" i="79"/>
  <c r="G55" i="78"/>
  <c r="F55" i="78"/>
  <c r="D55" i="78"/>
  <c r="J53" i="78"/>
  <c r="H53" i="78"/>
  <c r="J52" i="78"/>
  <c r="H52" i="78"/>
  <c r="J51" i="78"/>
  <c r="H51" i="78"/>
  <c r="J50" i="78"/>
  <c r="H50" i="78"/>
  <c r="J49" i="78"/>
  <c r="H49" i="78"/>
  <c r="J48" i="78"/>
  <c r="H48" i="78"/>
  <c r="J46" i="78"/>
  <c r="H46" i="78"/>
  <c r="J45" i="78"/>
  <c r="H45" i="78"/>
  <c r="J44" i="78"/>
  <c r="H44" i="78"/>
  <c r="J43" i="78"/>
  <c r="H43" i="78"/>
  <c r="J42" i="78"/>
  <c r="H42" i="78"/>
  <c r="J41" i="78"/>
  <c r="H41" i="78"/>
  <c r="J40" i="78"/>
  <c r="H40" i="78"/>
  <c r="J39" i="78"/>
  <c r="H39" i="78"/>
  <c r="J37" i="78"/>
  <c r="H37" i="78"/>
  <c r="J36" i="78"/>
  <c r="H36" i="78"/>
  <c r="J35" i="78"/>
  <c r="H35" i="78"/>
  <c r="J34" i="78"/>
  <c r="H34" i="78"/>
  <c r="J33" i="78"/>
  <c r="H33" i="78"/>
  <c r="J31" i="78"/>
  <c r="H31" i="78"/>
  <c r="J30" i="78"/>
  <c r="H30" i="78"/>
  <c r="J29" i="78"/>
  <c r="H29" i="78"/>
  <c r="J28" i="78"/>
  <c r="H28" i="78"/>
  <c r="J27" i="78"/>
  <c r="H27" i="78"/>
  <c r="J26" i="78"/>
  <c r="H26" i="78"/>
  <c r="J24" i="78"/>
  <c r="H24" i="78"/>
  <c r="J23" i="78"/>
  <c r="H23" i="78"/>
  <c r="J22" i="78"/>
  <c r="H22" i="78"/>
  <c r="J19" i="78"/>
  <c r="H19" i="78"/>
  <c r="J18" i="78"/>
  <c r="H18" i="78"/>
  <c r="J17" i="78"/>
  <c r="H17" i="78"/>
  <c r="J16" i="78"/>
  <c r="H16" i="78"/>
  <c r="J15" i="78"/>
  <c r="H15" i="78"/>
  <c r="J14" i="78"/>
  <c r="H14" i="78"/>
  <c r="J13" i="78"/>
  <c r="H13" i="78"/>
  <c r="J12" i="78"/>
  <c r="H12" i="78"/>
  <c r="H55" i="78" s="1"/>
  <c r="J11" i="78"/>
  <c r="L2" i="78"/>
  <c r="F55" i="77"/>
  <c r="D55" i="77"/>
  <c r="H53" i="77"/>
  <c r="H52" i="77"/>
  <c r="H51" i="77"/>
  <c r="H50" i="77"/>
  <c r="H49" i="77"/>
  <c r="H48" i="77"/>
  <c r="H46" i="77"/>
  <c r="H45" i="77"/>
  <c r="H44" i="77"/>
  <c r="H43" i="77"/>
  <c r="H42" i="77"/>
  <c r="H41" i="77"/>
  <c r="H40" i="77"/>
  <c r="H39" i="77"/>
  <c r="H37" i="77"/>
  <c r="H36" i="77"/>
  <c r="H35" i="77"/>
  <c r="H34" i="77"/>
  <c r="H33" i="77"/>
  <c r="H31" i="77"/>
  <c r="H30" i="77"/>
  <c r="H29" i="77"/>
  <c r="H28" i="77"/>
  <c r="H27" i="77"/>
  <c r="H26" i="77"/>
  <c r="H24" i="77"/>
  <c r="H23" i="77"/>
  <c r="H22" i="77"/>
  <c r="H21" i="77"/>
  <c r="H19" i="77"/>
  <c r="H18" i="77"/>
  <c r="H17" i="77"/>
  <c r="H16" i="77"/>
  <c r="H15" i="77"/>
  <c r="H14" i="77"/>
  <c r="H13" i="77"/>
  <c r="H12" i="77"/>
  <c r="H11" i="77"/>
  <c r="P54" i="76"/>
  <c r="O54" i="76"/>
  <c r="N54" i="76"/>
  <c r="M54" i="76"/>
  <c r="L54" i="76"/>
  <c r="K54" i="76"/>
  <c r="I54" i="76"/>
  <c r="H54" i="76"/>
  <c r="G54" i="76"/>
  <c r="F54" i="76"/>
  <c r="E54" i="76"/>
  <c r="D54" i="76"/>
  <c r="Q52" i="76"/>
  <c r="J52" i="76"/>
  <c r="Q51" i="76"/>
  <c r="J51" i="76"/>
  <c r="Q50" i="76"/>
  <c r="J50" i="76"/>
  <c r="Q49" i="76"/>
  <c r="J49" i="76"/>
  <c r="Q48" i="76"/>
  <c r="J48" i="76"/>
  <c r="Q47" i="76"/>
  <c r="J47" i="76"/>
  <c r="Q45" i="76"/>
  <c r="J45" i="76"/>
  <c r="Q44" i="76"/>
  <c r="J44" i="76"/>
  <c r="Q43" i="76"/>
  <c r="J43" i="76"/>
  <c r="Q42" i="76"/>
  <c r="J42" i="76"/>
  <c r="Q41" i="76"/>
  <c r="J41" i="76"/>
  <c r="Q40" i="76"/>
  <c r="J40" i="76"/>
  <c r="Q39" i="76"/>
  <c r="J39" i="76"/>
  <c r="Q38" i="76"/>
  <c r="J38" i="76"/>
  <c r="Q36" i="76"/>
  <c r="J36" i="76"/>
  <c r="Q35" i="76"/>
  <c r="J35" i="76"/>
  <c r="Q34" i="76"/>
  <c r="J34" i="76"/>
  <c r="Q33" i="76"/>
  <c r="J33" i="76"/>
  <c r="Q32" i="76"/>
  <c r="J32" i="76"/>
  <c r="Q30" i="76"/>
  <c r="J30" i="76"/>
  <c r="Q29" i="76"/>
  <c r="J29" i="76"/>
  <c r="Q28" i="76"/>
  <c r="J28" i="76"/>
  <c r="Q27" i="76"/>
  <c r="J27" i="76"/>
  <c r="Q26" i="76"/>
  <c r="J26" i="76"/>
  <c r="Q25" i="76"/>
  <c r="J25" i="76"/>
  <c r="Q23" i="76"/>
  <c r="J23" i="76"/>
  <c r="Q22" i="76"/>
  <c r="J22" i="76"/>
  <c r="Q21" i="76"/>
  <c r="J21" i="76"/>
  <c r="Q20" i="76"/>
  <c r="J20" i="76"/>
  <c r="Q18" i="76"/>
  <c r="J18" i="76"/>
  <c r="Q17" i="76"/>
  <c r="J17" i="76"/>
  <c r="Q16" i="76"/>
  <c r="J16" i="76"/>
  <c r="Q15" i="76"/>
  <c r="J15" i="76"/>
  <c r="Q14" i="76"/>
  <c r="J14" i="76"/>
  <c r="Q13" i="76"/>
  <c r="J13" i="76"/>
  <c r="Q12" i="76"/>
  <c r="J12" i="76"/>
  <c r="Q11" i="76"/>
  <c r="J11" i="76"/>
  <c r="Q10" i="76"/>
  <c r="J10" i="76"/>
  <c r="J54" i="76" l="1"/>
  <c r="Q54" i="76"/>
  <c r="E34" i="74"/>
  <c r="N2" i="74" l="1"/>
  <c r="G35" i="74" l="1"/>
  <c r="F35" i="74"/>
  <c r="L34" i="74"/>
  <c r="K34" i="74"/>
  <c r="J34" i="74"/>
  <c r="I34" i="74"/>
  <c r="H34" i="74"/>
  <c r="D34" i="74"/>
  <c r="C34" i="74"/>
  <c r="L33" i="74"/>
  <c r="K33" i="74"/>
  <c r="J33" i="74"/>
  <c r="I33" i="74"/>
  <c r="H33" i="74"/>
  <c r="D33" i="74"/>
  <c r="C33" i="74"/>
  <c r="L32" i="74"/>
  <c r="K32" i="74"/>
  <c r="J32" i="74"/>
  <c r="I32" i="74"/>
  <c r="H32" i="74"/>
  <c r="D32" i="74"/>
  <c r="C32" i="74"/>
  <c r="L31" i="74"/>
  <c r="K31" i="74"/>
  <c r="J31" i="74"/>
  <c r="I31" i="74"/>
  <c r="H31" i="74"/>
  <c r="E31" i="74"/>
  <c r="D31" i="74"/>
  <c r="C31" i="74"/>
  <c r="E30" i="74"/>
  <c r="L29" i="74"/>
  <c r="K29" i="74"/>
  <c r="J29" i="74"/>
  <c r="I29" i="74"/>
  <c r="H29" i="74"/>
  <c r="D29" i="74"/>
  <c r="C29" i="74"/>
  <c r="F28" i="74"/>
  <c r="G28" i="74"/>
  <c r="E28" i="74"/>
  <c r="L27" i="74"/>
  <c r="K27" i="74"/>
  <c r="J27" i="74"/>
  <c r="I27" i="74"/>
  <c r="H27" i="74"/>
  <c r="G27" i="74"/>
  <c r="F27" i="74"/>
  <c r="D27" i="74"/>
  <c r="C27" i="74"/>
  <c r="D26" i="74"/>
  <c r="E26" i="74"/>
  <c r="F26" i="74"/>
  <c r="G26" i="74"/>
  <c r="H26" i="74"/>
  <c r="I26" i="74"/>
  <c r="J26" i="74"/>
  <c r="K26" i="74"/>
  <c r="L26" i="74"/>
  <c r="C26" i="74"/>
  <c r="J39" i="75"/>
  <c r="I39" i="75"/>
  <c r="H39" i="75"/>
  <c r="G39" i="75"/>
  <c r="F39" i="75"/>
  <c r="E39" i="75"/>
  <c r="D39" i="75"/>
  <c r="E37" i="75"/>
  <c r="F37" i="75"/>
  <c r="G37" i="75"/>
  <c r="H37" i="75"/>
  <c r="I37" i="75"/>
  <c r="J37" i="75"/>
  <c r="C4" i="74"/>
  <c r="D4" i="75"/>
  <c r="D37" i="75"/>
  <c r="L36" i="74"/>
  <c r="K36" i="74"/>
  <c r="J36" i="74"/>
  <c r="I36" i="74"/>
  <c r="H36" i="74"/>
  <c r="G36" i="74"/>
  <c r="F36" i="74"/>
  <c r="E36" i="74"/>
  <c r="D36" i="74"/>
  <c r="C36" i="74"/>
  <c r="L21" i="74"/>
  <c r="K21" i="74"/>
  <c r="J21" i="74"/>
  <c r="I21" i="74"/>
  <c r="H21" i="74"/>
  <c r="G21" i="74"/>
  <c r="F21" i="74"/>
  <c r="E21" i="74"/>
  <c r="D21" i="74"/>
  <c r="C21" i="74"/>
  <c r="F2" i="43"/>
  <c r="J2" i="3"/>
  <c r="J14" i="3"/>
  <c r="C4" i="43"/>
</calcChain>
</file>

<file path=xl/sharedStrings.xml><?xml version="1.0" encoding="utf-8"?>
<sst xmlns="http://schemas.openxmlformats.org/spreadsheetml/2006/main" count="16781" uniqueCount="1577">
  <si>
    <t>Médical et paramédical</t>
  </si>
  <si>
    <t>Socio-éducatif</t>
  </si>
  <si>
    <t>Soins</t>
  </si>
  <si>
    <t>NOM DU GESTIONNAIRE :</t>
  </si>
  <si>
    <t xml:space="preserve">ADRESSE DE LA STRUCTURE : </t>
  </si>
  <si>
    <t xml:space="preserve">NOM DE LA  PERSONNE DE CONTACT n °1 : </t>
  </si>
  <si>
    <t xml:space="preserve">NOM DE LA  PERSONNE DE CONTACT n°2 : </t>
  </si>
  <si>
    <t xml:space="preserve">NOM DE LA  PERSONNE DE CONTACT n°3 : </t>
  </si>
  <si>
    <t>SAS</t>
  </si>
  <si>
    <t>État-communal</t>
  </si>
  <si>
    <t>CODE PRESTATAIRE ATTRIBUE PAR LA CNS :</t>
  </si>
  <si>
    <t>Code à 6 chiffres (Art.6 du contrat-type d'aides et de soins)</t>
  </si>
  <si>
    <t>FONCTION :</t>
  </si>
  <si>
    <t>Renseignements relatifs à la structure</t>
  </si>
  <si>
    <t>Nombre de mois de fonctionnement pour l'année de recensement</t>
  </si>
  <si>
    <t>TOTAL</t>
  </si>
  <si>
    <t>Nom de la structure</t>
  </si>
  <si>
    <t xml:space="preserve">Personnel d'assistance, de soins, et socio-éducatif </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</si>
  <si>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</si>
  <si>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</si>
  <si>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</si>
  <si>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</si>
  <si>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FHL</t>
  </si>
  <si>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</si>
  <si>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</si>
  <si>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</si>
  <si>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</si>
  <si>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</si>
  <si>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</si>
  <si>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</si>
  <si>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Qualiticien</t>
  </si>
  <si>
    <t>DPO</t>
  </si>
  <si>
    <t>Correspondant informatique</t>
  </si>
  <si>
    <t>Gestionnaire de formation continue</t>
  </si>
  <si>
    <t>Total facturable  en euros pour les actes de kinésithérapie prestés pour l’année de recensement en assurance maladie (sans inclure la part des actes kiné comprise dans le forfait soins palliatifs pris en charge par l'assurance maladie)</t>
  </si>
  <si>
    <t>CONVENTION COLLECTIVE n°1</t>
  </si>
  <si>
    <t>CONVENTION COLLECTIVE n°2</t>
  </si>
  <si>
    <t>CONVENTION COLLECTIVE n°3</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</si>
  <si>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</si>
  <si>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soins palliatifs prestés pour l’année de recensement en assurance maladie</t>
  </si>
  <si>
    <t>HEURES TRPS1 Formations</t>
  </si>
  <si>
    <t>HEURES TRPS1 Ménage</t>
  </si>
  <si>
    <t>HEURES TRPS1 Garde de nuit</t>
  </si>
  <si>
    <t>HEURES TRPS1 Garde déplacements</t>
  </si>
  <si>
    <t>HEURES TRPS1 Garde en groupe (y compris majorée)</t>
  </si>
  <si>
    <t>HEURES TRPS1 Garde individuelle (y compris majorée)</t>
  </si>
  <si>
    <t>HEURES TRPS1 AAI en groupe</t>
  </si>
  <si>
    <t>HEURES TRPS1 AAI individuelles</t>
  </si>
  <si>
    <t>HEURES TRPS1 AEV</t>
  </si>
  <si>
    <t>Heures facturables par des freelances</t>
  </si>
  <si>
    <t>Heures facturables au profit de la structure</t>
  </si>
  <si>
    <t>Les heures recensées ont-elles été facturées dans leur totalité ?</t>
  </si>
  <si>
    <t>Heures facturables au profit d'une autre structure</t>
  </si>
  <si>
    <t>Heures facturables par du personnel avec un contrat de travail d'une autre structure</t>
  </si>
  <si>
    <t>de type RAS</t>
  </si>
  <si>
    <t>de type CSS</t>
  </si>
  <si>
    <t>de type ESI</t>
  </si>
  <si>
    <t>de type ESC</t>
  </si>
  <si>
    <t>HEURES TRPS1 AAE (y compris majorée)</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</si>
  <si>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</si>
  <si>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</si>
  <si>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</si>
  <si>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</si>
  <si>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</si>
  <si>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</si>
  <si>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</si>
  <si>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</si>
  <si>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</si>
  <si>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</si>
  <si>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Heures facturables à des clients d'une autre structure</t>
  </si>
  <si>
    <t>TOTAL HEURES TRPS1</t>
  </si>
  <si>
    <t>HEURES TRPS1 Activité d'assistance à l'entretien du ménage</t>
  </si>
  <si>
    <t>ETP reclassés travaillant au lit de patient (ALP)</t>
  </si>
  <si>
    <t>ETP reclassés travaillant dans d'autres activités (administration, …)</t>
  </si>
  <si>
    <t>C1</t>
  </si>
  <si>
    <t>C2</t>
  </si>
  <si>
    <t>C3</t>
  </si>
  <si>
    <t>C4</t>
  </si>
  <si>
    <t>C5</t>
  </si>
  <si>
    <t>C6</t>
  </si>
  <si>
    <t xml:space="preserve">Médecin </t>
  </si>
  <si>
    <t>Licencié en sciences hospitalières</t>
  </si>
  <si>
    <t>Infirmier hospitalier gradué</t>
  </si>
  <si>
    <t>Assistant social</t>
  </si>
  <si>
    <t>Ergothérapeute</t>
  </si>
  <si>
    <t>Kinésithérapeute</t>
  </si>
  <si>
    <t>Psychomotricien</t>
  </si>
  <si>
    <t>Pédagogue curatif</t>
  </si>
  <si>
    <t>Diététicien</t>
  </si>
  <si>
    <t>Infirmier anesthésiste / masseur</t>
  </si>
  <si>
    <t>Infirmier psychiatrique</t>
  </si>
  <si>
    <t>Infirmier</t>
  </si>
  <si>
    <t>Aide soignant</t>
  </si>
  <si>
    <t>Universitaire psychologue</t>
  </si>
  <si>
    <t>Educateur gradué</t>
  </si>
  <si>
    <t>Educateur instructeur (bac)</t>
  </si>
  <si>
    <t>Educateur diplômé</t>
  </si>
  <si>
    <t>Educateur instructeur</t>
  </si>
  <si>
    <t>Salarié non diplômé</t>
  </si>
  <si>
    <t>Salarié avec CATP ou CAP</t>
  </si>
  <si>
    <t>Auxiliaire de vie/Auxiliaire économe</t>
  </si>
  <si>
    <t>Aide socio-familiale</t>
  </si>
  <si>
    <t>Aide socio-familiale en formation</t>
  </si>
  <si>
    <t>Personnel administratif</t>
  </si>
  <si>
    <t>Universitaire</t>
  </si>
  <si>
    <t>Bachelor</t>
  </si>
  <si>
    <t>BTS</t>
  </si>
  <si>
    <t>Bac</t>
  </si>
  <si>
    <t>Salarié avec 3ième sec. ou ens. moyen</t>
  </si>
  <si>
    <t>Salarié avec 5ième sec. ou 9ième moyen</t>
  </si>
  <si>
    <t>Salarié sans 5ième sec. ou 9ième moyen</t>
  </si>
  <si>
    <t>Personnel technique et logistique</t>
  </si>
  <si>
    <t>Salarié sans CATP</t>
  </si>
  <si>
    <t>Salarié non diplômé - Nettoyage</t>
  </si>
  <si>
    <t>Salarié non diplômé - Aide cuisinière</t>
  </si>
  <si>
    <t>Salarié non diplômé - Lingère</t>
  </si>
  <si>
    <t>Salarié non diplômé - Chauffeur</t>
  </si>
  <si>
    <t>VERIFICATION</t>
  </si>
  <si>
    <t>Nombre d'ETP total</t>
  </si>
  <si>
    <t>Montant comptabilisé</t>
  </si>
  <si>
    <t>Montant remboursé par le Fonds pour l'emploi</t>
  </si>
  <si>
    <t>Montant restant à charge de l'employeur</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</si>
  <si>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</si>
  <si>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</si>
  <si>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</si>
  <si>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</si>
  <si>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</si>
  <si>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Heures effectuées par le personnel avec contrat de travail avec la structure</t>
  </si>
  <si>
    <t>Heures effectuées par le personnel sans contrat de travail avec la structure</t>
  </si>
  <si>
    <t>TOTAL RENSEIGNE DANS LE FORMULAIRE F6</t>
  </si>
  <si>
    <t>Renseignements relatifs aux frais liés à du personnel extérieur (sans contrat de travail avec la structure / gestionnaire)</t>
  </si>
  <si>
    <t>Renseignements relatifs à des fonctions spécifiques occupées par du personnel avec contrat de travail avec la structure / gestionnaire</t>
  </si>
  <si>
    <t>Recensement des données 2023
Formulaire n°1: Identification de la structure
(Explications : voir fiche technique 1)</t>
  </si>
  <si>
    <t>Recensement des données 2023
Formulaire n°4 : Recensement des heures de formation continue et gestionnaire formation continue
(Explications : voir fiche technique 4)</t>
  </si>
  <si>
    <t>Recensement des données 2023
Formulaire n°5 : Renseignements complémentaires
(Explications : voir fiche technique 5)</t>
  </si>
  <si>
    <t>Recensement des données 2023
Formulaire n°6 : Prestations assurance dépendance
(Explications : voir fiche technique 6)</t>
  </si>
  <si>
    <t>Recensement des données 2023
 Formulaire n°7 : Recensement de la sous traitance SANS contrat d'aide et de soins avec la CNS
(Explications : voir fiche technique 7)</t>
  </si>
  <si>
    <t xml:space="preserve">Nom du gestionnaire: </t>
  </si>
  <si>
    <t>Nom de l'entité concernée:</t>
  </si>
  <si>
    <t>Code prestataire de l'entité concernée:</t>
  </si>
  <si>
    <t xml:space="preserve">Nombre d'ETP </t>
  </si>
  <si>
    <t>Universitaire Psychologue</t>
  </si>
  <si>
    <t>Aide socio-familiale diplômé</t>
  </si>
  <si>
    <t>Personnel salarié non diplômé</t>
  </si>
  <si>
    <t xml:space="preserve">Total </t>
  </si>
  <si>
    <t>Référentiel temps de travail moyen</t>
  </si>
  <si>
    <t xml:space="preserve">Tableau 1:  Les actes essentiels de la vie </t>
  </si>
  <si>
    <t>1.1 Les ETP requis pour les Actes essentiels de la vie prestés</t>
  </si>
  <si>
    <t xml:space="preserve">Prestation prise en charge </t>
  </si>
  <si>
    <t xml:space="preserve">TRPS1 en heures </t>
  </si>
  <si>
    <t xml:space="preserve">Total ETP à ventiler </t>
  </si>
  <si>
    <t xml:space="preserve">Actes essentiels de la vie </t>
  </si>
  <si>
    <t xml:space="preserve">Nombre d'ETP affecté aux AEV </t>
  </si>
  <si>
    <t xml:space="preserve">1.2 Option 1 -  Indication des actes prestés </t>
  </si>
  <si>
    <t xml:space="preserve">ACTES ESSENTIELS DE LA VIE (AEV) </t>
  </si>
  <si>
    <t>Lieu</t>
  </si>
  <si>
    <t>Fréquence de
référence/
jour</t>
  </si>
  <si>
    <t>hebdomadaire
(minutes)</t>
  </si>
  <si>
    <t xml:space="preserve">Durée en minutes par acte </t>
  </si>
  <si>
    <t xml:space="preserve">Fréquence de prestation de l'acte </t>
  </si>
  <si>
    <t xml:space="preserve">Durée de soin en minutes </t>
  </si>
  <si>
    <t>HYGIÈNE</t>
  </si>
  <si>
    <t xml:space="preserve">AEVH01 </t>
  </si>
  <si>
    <t>hygiène corporelle aide
minimale</t>
  </si>
  <si>
    <t xml:space="preserve">D, CSS,
ESI, ESC </t>
  </si>
  <si>
    <t xml:space="preserve">AEVH02 </t>
  </si>
  <si>
    <t>hygiène corporelle aide
partielle</t>
  </si>
  <si>
    <t>70,0</t>
  </si>
  <si>
    <t xml:space="preserve">AEVH03 </t>
  </si>
  <si>
    <t>hygiène corporelle aide
complète</t>
  </si>
  <si>
    <t>117,5</t>
  </si>
  <si>
    <t xml:space="preserve">AEVH04 </t>
  </si>
  <si>
    <t xml:space="preserve">hygiène buccale </t>
  </si>
  <si>
    <t xml:space="preserve">AEVH05 </t>
  </si>
  <si>
    <t xml:space="preserve">rasage visage </t>
  </si>
  <si>
    <t xml:space="preserve">AEVH06 </t>
  </si>
  <si>
    <t xml:space="preserve">épilation visage </t>
  </si>
  <si>
    <t xml:space="preserve">AEVH07 </t>
  </si>
  <si>
    <t xml:space="preserve">hygiène menstruelle </t>
  </si>
  <si>
    <t xml:space="preserve">ELIMINATION </t>
  </si>
  <si>
    <t xml:space="preserve">AEVE01 </t>
  </si>
  <si>
    <t xml:space="preserve">élimination aide minimale </t>
  </si>
  <si>
    <t>87,5</t>
  </si>
  <si>
    <t xml:space="preserve">AEVE02 </t>
  </si>
  <si>
    <t xml:space="preserve">élimination aide partielle </t>
  </si>
  <si>
    <t xml:space="preserve">AEVE03 </t>
  </si>
  <si>
    <t>élimination aide
complète</t>
  </si>
  <si>
    <t>262,5</t>
  </si>
  <si>
    <t>AEVE04</t>
  </si>
  <si>
    <t>changement sac de
stomie/vidange sac
urinaire</t>
  </si>
  <si>
    <t>52,5</t>
  </si>
  <si>
    <t>NUTRITION</t>
  </si>
  <si>
    <t xml:space="preserve">AEVN01 </t>
  </si>
  <si>
    <t xml:space="preserve">nutrition aide minimale </t>
  </si>
  <si>
    <t xml:space="preserve">AEVN02 </t>
  </si>
  <si>
    <t xml:space="preserve">nutrition aide partielle </t>
  </si>
  <si>
    <t xml:space="preserve">AEVN03 </t>
  </si>
  <si>
    <t xml:space="preserve">nutrition aide complète </t>
  </si>
  <si>
    <t xml:space="preserve">AEVN04 </t>
  </si>
  <si>
    <t xml:space="preserve">nutrition entérale </t>
  </si>
  <si>
    <t>HABILLEMENT</t>
  </si>
  <si>
    <t>habillage-déshabillage
aide minimale</t>
  </si>
  <si>
    <t>habillage-déshabillage
aide partielle</t>
  </si>
  <si>
    <t>habillage-déshabillage
aide complète</t>
  </si>
  <si>
    <t>installation de matériel
de correction et de
compensation</t>
  </si>
  <si>
    <t>17,5</t>
  </si>
  <si>
    <t>MOBILITÉ</t>
  </si>
  <si>
    <t xml:space="preserve">transferts forfait simple </t>
  </si>
  <si>
    <t xml:space="preserve">transferts forfait majoré </t>
  </si>
  <si>
    <t>déplacements forfait
simple</t>
  </si>
  <si>
    <t>déplacements forfait
majoré</t>
  </si>
  <si>
    <t>accès et sortie du
logement</t>
  </si>
  <si>
    <t xml:space="preserve">changements de niveau </t>
  </si>
  <si>
    <t>COMPLEMENTS</t>
  </si>
  <si>
    <t>AEVH-C</t>
  </si>
  <si>
    <t xml:space="preserve">Complément hygiène corporelle </t>
  </si>
  <si>
    <t xml:space="preserve">AEVE-C </t>
  </si>
  <si>
    <t xml:space="preserve">Complément élimination </t>
  </si>
  <si>
    <t>AEVHB-C</t>
  </si>
  <si>
    <t xml:space="preserve">Complément habillage /déshabillage </t>
  </si>
  <si>
    <t>AEVN-C</t>
  </si>
  <si>
    <t xml:space="preserve">Complément nutrition </t>
  </si>
  <si>
    <t>AEVN-C-HY</t>
  </si>
  <si>
    <t xml:space="preserve">Complément hydratation </t>
  </si>
  <si>
    <t>AEVM-C</t>
  </si>
  <si>
    <t xml:space="preserve">Complément transfert </t>
  </si>
  <si>
    <t xml:space="preserve">AEC-C-ES </t>
  </si>
  <si>
    <t xml:space="preserve">Complément pour risques d'escarres </t>
  </si>
  <si>
    <t xml:space="preserve">Total de la durée en aides et soins préstés auprès de personnes non dépendantes </t>
  </si>
  <si>
    <t xml:space="preserve">1.3 Option 2 - Indication des heures TRPS1 prestés </t>
  </si>
  <si>
    <t xml:space="preserve">Tableau 2 : Aides et soins autres que les actes essentiels de la vie </t>
  </si>
  <si>
    <t xml:space="preserve">2.1.  Activités de garde individuelles de jour comme de nuit </t>
  </si>
  <si>
    <t xml:space="preserve">Activités de garde individuelles de jour comme de nuit </t>
  </si>
  <si>
    <t>Nombre d'ETP affecté aux AMD-GI/AMD-GN</t>
  </si>
  <si>
    <t xml:space="preserve">2.2.  Activités de garde en déplacement </t>
  </si>
  <si>
    <t xml:space="preserve">Activités de garde déplacement </t>
  </si>
  <si>
    <t>Nombre d'ETP affecté aux AMD-GD</t>
  </si>
  <si>
    <t xml:space="preserve">2.3.  Activités d'assistance à l'entretien du ménage </t>
  </si>
  <si>
    <t xml:space="preserve">Activités d'assistance à l'entretien du ménage </t>
  </si>
  <si>
    <t>Nombre d'ETP affecté aux AMD-M</t>
  </si>
  <si>
    <t xml:space="preserve">2.4.  Activités de formation </t>
  </si>
  <si>
    <t xml:space="preserve">Activités de formation </t>
  </si>
  <si>
    <t xml:space="preserve">Nombre d'ETP affecté aux activités de formation </t>
  </si>
  <si>
    <t xml:space="preserve">Contrôle </t>
  </si>
  <si>
    <t>2.5.  Activités d'appui à l'indépendance en individuel</t>
  </si>
  <si>
    <t xml:space="preserve">Activités d'appui à l'indépendance en individuel </t>
  </si>
  <si>
    <t xml:space="preserve">Nombre de journées patient ayant bénéficié de la prestation </t>
  </si>
  <si>
    <t>A :</t>
  </si>
  <si>
    <t>RAS</t>
  </si>
  <si>
    <t>B :</t>
  </si>
  <si>
    <t/>
  </si>
  <si>
    <t>Consommation de marchandises et de matières premières et consommables</t>
  </si>
  <si>
    <t>Matières premières</t>
  </si>
  <si>
    <t>Produits alimentaires et boissons</t>
  </si>
  <si>
    <t>Matières brutes non comestibles (hors carburants)</t>
  </si>
  <si>
    <t>Articles manufacturés</t>
  </si>
  <si>
    <t>Matériaux métalliques</t>
  </si>
  <si>
    <t>Matériaux non métalliques</t>
  </si>
  <si>
    <t>Matériaux composites</t>
  </si>
  <si>
    <t>Autres articles manufacturés</t>
  </si>
  <si>
    <t>Autres matières premières</t>
  </si>
  <si>
    <t>Matières consommables</t>
  </si>
  <si>
    <t>Produits chimiques et produits connexes</t>
  </si>
  <si>
    <t>Produits chimiques</t>
  </si>
  <si>
    <t>Produits pharmaceutiques</t>
  </si>
  <si>
    <t>Produits de laboratoire</t>
  </si>
  <si>
    <t>Produits de soins</t>
  </si>
  <si>
    <t>Autres produits chimiques et produits connexes</t>
  </si>
  <si>
    <t>Produits d'hygiène</t>
  </si>
  <si>
    <t>Langes et couches</t>
  </si>
  <si>
    <t>Vêtements d'hygiène pour usagers</t>
  </si>
  <si>
    <t>Autres produits d'hygiène</t>
  </si>
  <si>
    <t>Produits médico-thérapeutiques</t>
  </si>
  <si>
    <t>Produits et préparations alimentaires</t>
  </si>
  <si>
    <t>Produits pour la nutrition entérale</t>
  </si>
  <si>
    <t>Compléments alimentaires</t>
  </si>
  <si>
    <t>Autres produits et préparations alimentaires</t>
  </si>
  <si>
    <t>Autres matières consommables</t>
  </si>
  <si>
    <t>Fournitures consommables</t>
  </si>
  <si>
    <t>Combustibles</t>
  </si>
  <si>
    <t>Solides</t>
  </si>
  <si>
    <t>Bois</t>
  </si>
  <si>
    <t>Bois brut</t>
  </si>
  <si>
    <t>Copeaux de bois - pellets</t>
  </si>
  <si>
    <t>Autres bois</t>
  </si>
  <si>
    <t>Biomasse</t>
  </si>
  <si>
    <t>Charbon</t>
  </si>
  <si>
    <t>Autres solides</t>
  </si>
  <si>
    <t>Liquides</t>
  </si>
  <si>
    <t>Mazout</t>
  </si>
  <si>
    <t>Huiles végétales pour chauffage</t>
  </si>
  <si>
    <t>Autres liquides</t>
  </si>
  <si>
    <t>Gaz comprimé</t>
  </si>
  <si>
    <t>Produits d'entretien</t>
  </si>
  <si>
    <t>Fournitures d'atelier et d'usine</t>
  </si>
  <si>
    <t>Pièces de rechange</t>
  </si>
  <si>
    <t>Autres fournitures d'atelier et d'usine</t>
  </si>
  <si>
    <t>Fournitures de magasin</t>
  </si>
  <si>
    <t>Fournitures de bureau</t>
  </si>
  <si>
    <t>Carburants</t>
  </si>
  <si>
    <t>Lubrifiants</t>
  </si>
  <si>
    <t>Autres fournitures consommables</t>
  </si>
  <si>
    <t>Sel de déneigement</t>
  </si>
  <si>
    <t>Autres fournitures consommables diverses</t>
  </si>
  <si>
    <t>Emballages</t>
  </si>
  <si>
    <t>Emballages non récupérables</t>
  </si>
  <si>
    <t>Emballages récupérables</t>
  </si>
  <si>
    <t>Emballages à usage mixte</t>
  </si>
  <si>
    <t>Approvisionnements</t>
  </si>
  <si>
    <t>Achats de biens destinés à la revente ou à la redistribution</t>
  </si>
  <si>
    <t>Terrains</t>
  </si>
  <si>
    <t>Immeubles</t>
  </si>
  <si>
    <t>Marchandises</t>
  </si>
  <si>
    <t>Produits alimentaires et boissons destinés à la revente</t>
  </si>
  <si>
    <t>Matières brutes non comestibles (hors carburants) destinées à la revente</t>
  </si>
  <si>
    <t>Combustibles minéraux, lubrifiants et produits annexes destinés à la revente</t>
  </si>
  <si>
    <t>Electricité destinée à la revente</t>
  </si>
  <si>
    <t>Gaz destiné à la revente</t>
  </si>
  <si>
    <t>Chaleur destinée à la revente</t>
  </si>
  <si>
    <t>Eau destinée à la revente</t>
  </si>
  <si>
    <t>Autres énergies et fournitures consommables non stockables destinées à la revente</t>
  </si>
  <si>
    <t>Produits chimiques et produits connexes destinés à la revente</t>
  </si>
  <si>
    <t>Articles manufacturés destinés à la revente</t>
  </si>
  <si>
    <t>Vêtements et accessoires destinés à la revente</t>
  </si>
  <si>
    <t>Poubelles et sacs poubelles destinés à la revente</t>
  </si>
  <si>
    <t>Imprimés destinés à la revente</t>
  </si>
  <si>
    <t>Cartes destinées à la revente</t>
  </si>
  <si>
    <t>Cartes jeunes destinées à la revente</t>
  </si>
  <si>
    <t>Cartes K8 destinées à la revente</t>
  </si>
  <si>
    <t>Autres cartes destinées à la revente</t>
  </si>
  <si>
    <t>Livres, brochures et documentation destinés à la revente</t>
  </si>
  <si>
    <t>Supports audiovisuels (disques, CD…) destinés à la revente</t>
  </si>
  <si>
    <t>Autres imprimés destinés à la revente</t>
  </si>
  <si>
    <t>Autres articles manufacturés destinés à la revente</t>
  </si>
  <si>
    <t>Machines et matériel destinés à la revente</t>
  </si>
  <si>
    <t>Matériel technique et matériel informatique (Hardware et Software) destinés à la revente</t>
  </si>
  <si>
    <t>Autres machines et matériel destinés à la revente</t>
  </si>
  <si>
    <t>Autres marchandises destinées à la revente</t>
  </si>
  <si>
    <t>Variation des stocks</t>
  </si>
  <si>
    <t>Variation des stocks de matières premières</t>
  </si>
  <si>
    <t>Variation des stocks des matières consommables</t>
  </si>
  <si>
    <t>Variation des stocks de fournitures consommables</t>
  </si>
  <si>
    <t>Variation des stocks d'emballages</t>
  </si>
  <si>
    <t>Variation des stocks d'approvisionnements</t>
  </si>
  <si>
    <t>Variation des stocks de biens destinés à la revente</t>
  </si>
  <si>
    <t>Produits alimentaires et boissons destinées à la revente</t>
  </si>
  <si>
    <t>Achats non stockés et achats incorporés aux ouvrages et produits</t>
  </si>
  <si>
    <t>Achats non stockés de matières et fournitures</t>
  </si>
  <si>
    <t>Fournitures non stockables</t>
  </si>
  <si>
    <t>Eau</t>
  </si>
  <si>
    <t>Electricité</t>
  </si>
  <si>
    <t>Gaz de canalisation</t>
  </si>
  <si>
    <t>Chaleur</t>
  </si>
  <si>
    <t>Autres fournitures non stockables</t>
  </si>
  <si>
    <t>Fournitures d'entretien et de petit équipement</t>
  </si>
  <si>
    <t>Fournitures d'entretien</t>
  </si>
  <si>
    <t>Fournitures d'entretien sur biens immobiliers</t>
  </si>
  <si>
    <t>Fournitures d'entretien sur biens mobiliers</t>
  </si>
  <si>
    <t>Fournitures d'entretien sur matériel roulant</t>
  </si>
  <si>
    <t>Autres fournitures d'entretien</t>
  </si>
  <si>
    <t>Petit équipement</t>
  </si>
  <si>
    <t>Matériel pédagogique, récréatif, sportif et culturel</t>
  </si>
  <si>
    <t>Matériel pédagogique</t>
  </si>
  <si>
    <t>Matériel récréatif</t>
  </si>
  <si>
    <t>Matériel sportif</t>
  </si>
  <si>
    <t>Matériel culturel</t>
  </si>
  <si>
    <t>Matériel de laboratoire</t>
  </si>
  <si>
    <t>Matériel d'hôtellerie et d'hébergement</t>
  </si>
  <si>
    <t>Fournitures de lingerie-literie</t>
  </si>
  <si>
    <t>Lits / Chaises</t>
  </si>
  <si>
    <t>Autre matériel d'hôtellerie et d'hébergement</t>
  </si>
  <si>
    <t>Matériel de sécurité et matériel d'aide d'urgence</t>
  </si>
  <si>
    <t>Petit outillage</t>
  </si>
  <si>
    <t>Autre petit équipement</t>
  </si>
  <si>
    <t>Entretien de buanderie</t>
  </si>
  <si>
    <t>Autres fournitures d'entretien et de petit équipement</t>
  </si>
  <si>
    <t>Fournitures administratives</t>
  </si>
  <si>
    <t>Vêtements professionnels</t>
  </si>
  <si>
    <t>Autres matières et fournitures non stockées</t>
  </si>
  <si>
    <t>Achats incorporés aux ouvrages et produits</t>
  </si>
  <si>
    <t>Achats d'études et prestations de service (incorporés aux ouvrages et produits)</t>
  </si>
  <si>
    <t>Travail à façon</t>
  </si>
  <si>
    <t>Recherche et développement</t>
  </si>
  <si>
    <t>Frais d'architectes et d'ingénieurs</t>
  </si>
  <si>
    <t>Achats de matériel, équipements, pièces détachées et travaux (incorporés aux ouvrages et produits)</t>
  </si>
  <si>
    <t>Autres achats d'études et de prestations de service</t>
  </si>
  <si>
    <t>Rabais, remises et ristournes obtenus</t>
  </si>
  <si>
    <t>Achats de biens destinés à la revente</t>
  </si>
  <si>
    <t>Rabais, remises et ristournes non affectés</t>
  </si>
  <si>
    <t>Autres charges externes</t>
  </si>
  <si>
    <t>Loyers et charges locatives</t>
  </si>
  <si>
    <t>Loyers et charges immobilières</t>
  </si>
  <si>
    <t>Bâtiments</t>
  </si>
  <si>
    <t>Loyers et charges mobilières</t>
  </si>
  <si>
    <t>Installations techniques et machines</t>
  </si>
  <si>
    <t>Installations techniques</t>
  </si>
  <si>
    <t>Machines</t>
  </si>
  <si>
    <t>Autres installations, outillages et machines</t>
  </si>
  <si>
    <t>Outillage</t>
  </si>
  <si>
    <t>Mobilier</t>
  </si>
  <si>
    <t>Matériel informatique</t>
  </si>
  <si>
    <t>Logiciel</t>
  </si>
  <si>
    <t>Autre matériel informatique</t>
  </si>
  <si>
    <t>Autres installations</t>
  </si>
  <si>
    <t>Matériel roulant</t>
  </si>
  <si>
    <t>Charges locatives et de copropriété</t>
  </si>
  <si>
    <t>Leasing immobilier</t>
  </si>
  <si>
    <t>Leasing mobilier</t>
  </si>
  <si>
    <t>Location linge</t>
  </si>
  <si>
    <t>Autres locations</t>
  </si>
  <si>
    <t>Malis sur emballages</t>
  </si>
  <si>
    <t>Sous-traitance, entretien et réparations</t>
  </si>
  <si>
    <t>Sous-traitance générale (non incorporée directement aux ouvrages, travaux et produits)</t>
  </si>
  <si>
    <t>Services d'experts / Etudes / Travaux</t>
  </si>
  <si>
    <t>Consultances</t>
  </si>
  <si>
    <t>Informatique</t>
  </si>
  <si>
    <t>Marketing</t>
  </si>
  <si>
    <t>Etudes scientifiques</t>
  </si>
  <si>
    <t>Autres consultances</t>
  </si>
  <si>
    <t>Analyses</t>
  </si>
  <si>
    <t>Analyses d'eau</t>
  </si>
  <si>
    <t>Analyses alimentaires</t>
  </si>
  <si>
    <t>Autres analyses</t>
  </si>
  <si>
    <t>Conceptions et développements</t>
  </si>
  <si>
    <t>Développement informatique</t>
  </si>
  <si>
    <t>Recherches scientifiques</t>
  </si>
  <si>
    <t>Autres conceptions et développements</t>
  </si>
  <si>
    <t>Formations</t>
  </si>
  <si>
    <t>Autres services d'experts / Etudes / Travaux</t>
  </si>
  <si>
    <t>Services de réparation et de nettoyage</t>
  </si>
  <si>
    <t>Services de réparation</t>
  </si>
  <si>
    <t>Services de nettoyage</t>
  </si>
  <si>
    <t>Services de blanchissage</t>
  </si>
  <si>
    <t>Services administratifs et informatiques</t>
  </si>
  <si>
    <t>Services de transport</t>
  </si>
  <si>
    <t>Collecte de déchets</t>
  </si>
  <si>
    <t>Services d'urgence</t>
  </si>
  <si>
    <t>Autres services de transport</t>
  </si>
  <si>
    <t>Services de restauration et d'hébergement</t>
  </si>
  <si>
    <t>Cantines</t>
  </si>
  <si>
    <t>Repas sur roues</t>
  </si>
  <si>
    <t>Services d'hébergement</t>
  </si>
  <si>
    <t>Autres services de restauration</t>
  </si>
  <si>
    <t>Services éducatifs, services d'encadrement, services d'information, d'orientation, de soutien psycho-social et services de santé,</t>
  </si>
  <si>
    <t>Services éducatifs</t>
  </si>
  <si>
    <t>Services d'enseignement</t>
  </si>
  <si>
    <t>Aide aux devoirs</t>
  </si>
  <si>
    <t>Formation - cours dispensés</t>
  </si>
  <si>
    <t>Séminaires, conférences</t>
  </si>
  <si>
    <t>Autres services éducatifs</t>
  </si>
  <si>
    <t>Services d'encadrement</t>
  </si>
  <si>
    <t>Accueil de jour</t>
  </si>
  <si>
    <t>Accueil jour et nuit</t>
  </si>
  <si>
    <t>Accueil de nuit</t>
  </si>
  <si>
    <t>Colonies de vacances</t>
  </si>
  <si>
    <t>Autres services d'encadrement</t>
  </si>
  <si>
    <t>Services d'information, d'orientation et de soutien psycho-social</t>
  </si>
  <si>
    <t>Services d'information et d'orientation</t>
  </si>
  <si>
    <t>Services de consultation</t>
  </si>
  <si>
    <t>Services de professions psycho-sociales</t>
  </si>
  <si>
    <t>Services de soutien et de conseil</t>
  </si>
  <si>
    <t>Accueil socio-pédagogique</t>
  </si>
  <si>
    <t>Accueil gérontologique</t>
  </si>
  <si>
    <t>Autres services d'information, d'orientation et de soutien psycho-social</t>
  </si>
  <si>
    <t>Services de santé, d'aide et de soins</t>
  </si>
  <si>
    <t>Services médicaux</t>
  </si>
  <si>
    <t>Honoraires médicaux</t>
  </si>
  <si>
    <t>Autres services médicaux</t>
  </si>
  <si>
    <t>Services prestés par d'autres professions de santé</t>
  </si>
  <si>
    <t>Infirmiers</t>
  </si>
  <si>
    <t>Kinésithérapeutes</t>
  </si>
  <si>
    <t>Autres services prestés par d'autres professions de santé</t>
  </si>
  <si>
    <t>Services d'aide et de soins</t>
  </si>
  <si>
    <t>Actes essentiels de la vie</t>
  </si>
  <si>
    <t>Tâches domestiques</t>
  </si>
  <si>
    <t>Service de proximité</t>
  </si>
  <si>
    <t>Prestations de blanchissage</t>
  </si>
  <si>
    <t>Autres tâches domestiques</t>
  </si>
  <si>
    <t>Autres services d'aide et de soins</t>
  </si>
  <si>
    <t>Services liés aux soins esthétiques</t>
  </si>
  <si>
    <t>Autre sous-traitance générale (non incorporée directement aux ouvrages, travaux et produits)</t>
  </si>
  <si>
    <t>Entretien et réparations</t>
  </si>
  <si>
    <t>Sur installations techniques et machines (et immobilier)</t>
  </si>
  <si>
    <t>Sur terrains et constructions</t>
  </si>
  <si>
    <t>Infrastructures publiques</t>
  </si>
  <si>
    <t>Autres</t>
  </si>
  <si>
    <t>Sur installations techniques</t>
  </si>
  <si>
    <t>Installations à usage d'aides et de soins</t>
  </si>
  <si>
    <t>Installations hôtelières et d'hébergements</t>
  </si>
  <si>
    <t>Installations de voirie</t>
  </si>
  <si>
    <t>Installations de réseaux</t>
  </si>
  <si>
    <t>Ouvrages / Installations connexes des réseaux</t>
  </si>
  <si>
    <t>Autres installations techniques</t>
  </si>
  <si>
    <t>Sur machines</t>
  </si>
  <si>
    <t>Sur autres installations, outillages et machines</t>
  </si>
  <si>
    <t>Cheptel</t>
  </si>
  <si>
    <t>Sur matériel roulant</t>
  </si>
  <si>
    <t>Equipement de transport et manutention</t>
  </si>
  <si>
    <t>Véhicules de transport</t>
  </si>
  <si>
    <t>Contrats de maintenance</t>
  </si>
  <si>
    <t>Sur biens immobiliers</t>
  </si>
  <si>
    <t>Autres contrats de maintenance sur biens immobiliers</t>
  </si>
  <si>
    <t>Sur biens mobiliers</t>
  </si>
  <si>
    <t>Autres installations, outillage et mobilier</t>
  </si>
  <si>
    <t>Contrat d'assistance informatique</t>
  </si>
  <si>
    <t>Autres contrats de maintenance sur matériel informatique</t>
  </si>
  <si>
    <t>Autres contrats de maintenance sur autres installations, outillage et mobilier</t>
  </si>
  <si>
    <t>Matériel de sécurité</t>
  </si>
  <si>
    <t>Sur autres biens mobiliers</t>
  </si>
  <si>
    <t>Autres contrats de maintenance</t>
  </si>
  <si>
    <t>Études et recherches (non incorporées dans les produits)</t>
  </si>
  <si>
    <t>Rémunérations d'intermédiaires et honoraires</t>
  </si>
  <si>
    <t>Commissions et courtages</t>
  </si>
  <si>
    <t>Commissions et courtages sur achats</t>
  </si>
  <si>
    <t>Commissions et courtages sur ventes</t>
  </si>
  <si>
    <t>Rémunérations des transitaires</t>
  </si>
  <si>
    <t>Traitement informatique</t>
  </si>
  <si>
    <t>Services bancaires et assimilés</t>
  </si>
  <si>
    <t>Frais sur titres (achat, vente, garde)</t>
  </si>
  <si>
    <t>Commissions et frais sur émission d'emprunts</t>
  </si>
  <si>
    <t>Frais de compte</t>
  </si>
  <si>
    <t>Frais sur cartes de crédit</t>
  </si>
  <si>
    <t>Frais sur effets</t>
  </si>
  <si>
    <t>Rémunérations d'affacturage</t>
  </si>
  <si>
    <t>Location de coffres</t>
  </si>
  <si>
    <t>Autres frais et commissions bancaires (hors intérêts et frais assimilés)</t>
  </si>
  <si>
    <t>Honoraires</t>
  </si>
  <si>
    <t>Honoraires juridiques</t>
  </si>
  <si>
    <t>Honoraires d'avocats</t>
  </si>
  <si>
    <t>Honoraires de notaires</t>
  </si>
  <si>
    <t>Honoraires d'huissiers</t>
  </si>
  <si>
    <t>Autres honoraires juridiques</t>
  </si>
  <si>
    <t>Honoraires comptables et d'audit</t>
  </si>
  <si>
    <t>Honoraires fiscaux</t>
  </si>
  <si>
    <t>Autres honoraires</t>
  </si>
  <si>
    <t>Honoraires de consultance externe et d'expertise</t>
  </si>
  <si>
    <t>Honoraires des formateurs</t>
  </si>
  <si>
    <t>Honoraires d'architectes, géomètres et autres professionnels du bâtiment</t>
  </si>
  <si>
    <t>Honoraires médicaux et de soins</t>
  </si>
  <si>
    <t>Honoraires des autres professions de santé</t>
  </si>
  <si>
    <t>Honoraires de professions psycho-sociales</t>
  </si>
  <si>
    <t>Honoraires liés aux soins esthétiques</t>
  </si>
  <si>
    <t>Autres honoraires médicaux et de soins</t>
  </si>
  <si>
    <t>Autres honoraires divers</t>
  </si>
  <si>
    <t>Frais d'actes et de contentieux</t>
  </si>
  <si>
    <t>Frais de recrutement de personnel</t>
  </si>
  <si>
    <t>Autres rémunérations d'intermédiaires et honoraires</t>
  </si>
  <si>
    <t>Frais de dossier d'adoption</t>
  </si>
  <si>
    <t>Primes d'assurance</t>
  </si>
  <si>
    <t>Assurances sur biens de l'actif (biens propres)</t>
  </si>
  <si>
    <t>Bâtiments (incendie / vol...)</t>
  </si>
  <si>
    <t>Véhicules</t>
  </si>
  <si>
    <t>Installations</t>
  </si>
  <si>
    <t>Sur autres biens de l'actif</t>
  </si>
  <si>
    <t>Assurances sur biens pris en location</t>
  </si>
  <si>
    <t>Assurance sur location immobilière</t>
  </si>
  <si>
    <t>Assurance sur location mobilière</t>
  </si>
  <si>
    <t>Assurance-transport</t>
  </si>
  <si>
    <t>Sur achats</t>
  </si>
  <si>
    <t>Sur ventes</t>
  </si>
  <si>
    <t>Sur autres biens</t>
  </si>
  <si>
    <t>Assurance-risque d'exploitation</t>
  </si>
  <si>
    <t>Assurance-insolvabilité clients (pour le secteur conventionné : usagers)</t>
  </si>
  <si>
    <t>Assurance-responsabilité civile</t>
  </si>
  <si>
    <t>Autres assurances</t>
  </si>
  <si>
    <t>Assurance-accident usagers</t>
  </si>
  <si>
    <t>Autres assurances divers</t>
  </si>
  <si>
    <t>Frais de marketing et de communication</t>
  </si>
  <si>
    <t>Frais de marketing et de publicité</t>
  </si>
  <si>
    <t>Annonces et insertions</t>
  </si>
  <si>
    <t>Espaces publicitaires</t>
  </si>
  <si>
    <t>Autres annonces et insertions</t>
  </si>
  <si>
    <t>Echantillons</t>
  </si>
  <si>
    <t>Foires et expositions</t>
  </si>
  <si>
    <t>Cadeaux à la clientèle</t>
  </si>
  <si>
    <t>Catalogues et imprimés et publications</t>
  </si>
  <si>
    <t>Dons courants</t>
  </si>
  <si>
    <t>Sponsoring</t>
  </si>
  <si>
    <t>Autres achats de services publicitaires</t>
  </si>
  <si>
    <t>Frais de déplacements et de représentation</t>
  </si>
  <si>
    <t>Voyages et déplacements</t>
  </si>
  <si>
    <t>Direction</t>
  </si>
  <si>
    <t>Frais d'hébergement</t>
  </si>
  <si>
    <t>Frais de restauration</t>
  </si>
  <si>
    <t>Frais de trajet</t>
  </si>
  <si>
    <t>Frais de route liés à l'utilisation de véhicules privés</t>
  </si>
  <si>
    <t>Frais de parking et péages</t>
  </si>
  <si>
    <t>Personnel</t>
  </si>
  <si>
    <t>Frais de déménagement de l'entité</t>
  </si>
  <si>
    <t>Missions</t>
  </si>
  <si>
    <t>Réceptions et frais de représentation</t>
  </si>
  <si>
    <t>Frais de réception</t>
  </si>
  <si>
    <t>Frais de représentation</t>
  </si>
  <si>
    <t>Menues dépenses imprévues du Collège des bourgmestre et échevins</t>
  </si>
  <si>
    <t>Menues dépenses imprévues du Bureau du syndicat</t>
  </si>
  <si>
    <t>Menues dépenses imprévues du Président du Conseil d'Administration</t>
  </si>
  <si>
    <t>Frais postaux et frais de télécommunications</t>
  </si>
  <si>
    <t>Timbres</t>
  </si>
  <si>
    <t>Téléphone et autres frais de télécommunication</t>
  </si>
  <si>
    <t>Téléphone</t>
  </si>
  <si>
    <t>Téléphone mobile (GSM)</t>
  </si>
  <si>
    <t>Internet</t>
  </si>
  <si>
    <t>Téléphone à usage des pensionnaires</t>
  </si>
  <si>
    <t>Autres frais de télécommunication</t>
  </si>
  <si>
    <t>Autres frais postaux (location de boîtes postales, etc.)</t>
  </si>
  <si>
    <t>Transports de biens et transports collectifs du personnel (et des usagers)</t>
  </si>
  <si>
    <t>Transports sur achats</t>
  </si>
  <si>
    <t>Transports sur ventes</t>
  </si>
  <si>
    <t>Transports entre établissements ou chantiers</t>
  </si>
  <si>
    <t>Transports administratifs</t>
  </si>
  <si>
    <t>Transports collectifs de personnes</t>
  </si>
  <si>
    <t>Transports collectifs du personnel</t>
  </si>
  <si>
    <t>Transports collectifs des usagers</t>
  </si>
  <si>
    <t>Autres transports</t>
  </si>
  <si>
    <t>Transports en ambulance</t>
  </si>
  <si>
    <t>Autres transports divers</t>
  </si>
  <si>
    <t>Personnel extérieur à l'entité</t>
  </si>
  <si>
    <t>Personnel intérimaire</t>
  </si>
  <si>
    <t>Personnel prêté à l'entité</t>
  </si>
  <si>
    <t>Charges externes diverses</t>
  </si>
  <si>
    <t>Documentation</t>
  </si>
  <si>
    <t>Documentation générale</t>
  </si>
  <si>
    <t>Documentation technique</t>
  </si>
  <si>
    <t>Frais de colloques, séminaires, conférences</t>
  </si>
  <si>
    <t>Du personnel administratif et de direction</t>
  </si>
  <si>
    <t>Du personnel d'encadrement et de soins</t>
  </si>
  <si>
    <t>Autres frais de colloques, séminaires, conférences</t>
  </si>
  <si>
    <t>Elimination des déchets industriels</t>
  </si>
  <si>
    <t>Elimination des déchets non industriels</t>
  </si>
  <si>
    <t>Déchets pharmaceutiques</t>
  </si>
  <si>
    <t>Autres déchets non industriels</t>
  </si>
  <si>
    <t>Evacuation des eaux usées</t>
  </si>
  <si>
    <t>Frais de surveillance</t>
  </si>
  <si>
    <t>Cotisations aux associations professionnelles</t>
  </si>
  <si>
    <t>Autres charges externes diverses</t>
  </si>
  <si>
    <t>Frais de gestion du groupement (refacturation globale)</t>
  </si>
  <si>
    <t>Frais de formation</t>
  </si>
  <si>
    <t>Du personnel - autre</t>
  </si>
  <si>
    <t>Des bénévoles</t>
  </si>
  <si>
    <t>Autres frais de formation</t>
  </si>
  <si>
    <t>Autres charges externes diverses à payer</t>
  </si>
  <si>
    <t>Rabais, remises et ristournes obtenus sur autres charges externes</t>
  </si>
  <si>
    <t>Frais de personnel</t>
  </si>
  <si>
    <t>Rémunérations</t>
  </si>
  <si>
    <t>Salaires bruts</t>
  </si>
  <si>
    <t>Salaires de base</t>
  </si>
  <si>
    <t>Traitement de base - Fonctionnaires</t>
  </si>
  <si>
    <t>Traitement de base - Employés publics et communaux</t>
  </si>
  <si>
    <t>Salaires de base - Salariés</t>
  </si>
  <si>
    <t>Salaires de base - Salariés à tâche intellectuelle</t>
  </si>
  <si>
    <t>Salaires de base - Salariés à tâche manuelle</t>
  </si>
  <si>
    <t>Suppléments pour travail</t>
  </si>
  <si>
    <t>Dimanche</t>
  </si>
  <si>
    <t>Jours fériés légaux</t>
  </si>
  <si>
    <t>Heures supplémentaires</t>
  </si>
  <si>
    <t>Autres suppléments</t>
  </si>
  <si>
    <t>Suppléments de nuit</t>
  </si>
  <si>
    <t>Primes de ménage - Allocations de famille</t>
  </si>
  <si>
    <t>Primes de ménages</t>
  </si>
  <si>
    <t>Allocations de famille</t>
  </si>
  <si>
    <t>Primes et commissions</t>
  </si>
  <si>
    <t>Primes</t>
  </si>
  <si>
    <t>Primes d'astreinte</t>
  </si>
  <si>
    <t>Primes informatiques</t>
  </si>
  <si>
    <t>Allocations de repas</t>
  </si>
  <si>
    <t>Autres primes</t>
  </si>
  <si>
    <t>Commissions</t>
  </si>
  <si>
    <t>Pécules de vacances</t>
  </si>
  <si>
    <t>Autres gratifications, primes et commissions</t>
  </si>
  <si>
    <t>Avantages en nature</t>
  </si>
  <si>
    <t>Indemnités de licenciement</t>
  </si>
  <si>
    <t>Trimestre de faveur</t>
  </si>
  <si>
    <t>Autres avantages</t>
  </si>
  <si>
    <t>Subventions d'intérêts au personnel liées à un prêt hypothécaire</t>
  </si>
  <si>
    <t>Remboursements sur salaires</t>
  </si>
  <si>
    <t>Remboursements mutualité et Caisse de Sécurité Sociale</t>
  </si>
  <si>
    <t>Remboursements pour congé politique, sportif, culturel, éducatif et mandats sociaux</t>
  </si>
  <si>
    <t>Remboursements trimestre de faveur</t>
  </si>
  <si>
    <t>Autre personnel</t>
  </si>
  <si>
    <t>Étudiants</t>
  </si>
  <si>
    <t>Salariés occasionnels</t>
  </si>
  <si>
    <t>Autre personnel temporaire</t>
  </si>
  <si>
    <t>Charges sociales (part patronale)</t>
  </si>
  <si>
    <t>Charges sociales salariés</t>
  </si>
  <si>
    <t>Caisse Nationale de Santé</t>
  </si>
  <si>
    <t>Caisse Nationale d'Assurance-Pension</t>
  </si>
  <si>
    <t>Caisse de Prévoyance</t>
  </si>
  <si>
    <t>Cotisations patronales complémentaires</t>
  </si>
  <si>
    <t>Assurance-accident du travail</t>
  </si>
  <si>
    <t>Service de santé au travail</t>
  </si>
  <si>
    <t>Mutualité des employeurs</t>
  </si>
  <si>
    <t>Autres charges sociales patronales</t>
  </si>
  <si>
    <t>Caisse Nationale de Prestations Familiales (Cotisations aux allocations familiales…)</t>
  </si>
  <si>
    <t>Remboursements de charges sociales</t>
  </si>
  <si>
    <t>Pensions complémentaires</t>
  </si>
  <si>
    <t>Primes à des fonds de pensions extérieurs</t>
  </si>
  <si>
    <t>Dotation aux provisions pour pensions complémentaires</t>
  </si>
  <si>
    <t>Retenue d'impôt sur pension complémentaire</t>
  </si>
  <si>
    <t>Prime d'assurance-insolvabilité</t>
  </si>
  <si>
    <t>Pensions complémentaires versées par l'employeur</t>
  </si>
  <si>
    <t>Autres charges sociales</t>
  </si>
  <si>
    <t>Médecine du travail</t>
  </si>
  <si>
    <t>Autres charges sociales diverses</t>
  </si>
  <si>
    <t>Dotations aux corrections de valeur des éléments d'actif non financiers</t>
  </si>
  <si>
    <t>Dotations aux corrections de valeur sur frais d'établissement et frais assimilés</t>
  </si>
  <si>
    <t>Frais de constitution</t>
  </si>
  <si>
    <t>Frais de premier établissement</t>
  </si>
  <si>
    <t>Frais d'augmentation de capital et d'opérations diverses</t>
  </si>
  <si>
    <t>Frais d'émission d'emprunts</t>
  </si>
  <si>
    <t>Autres frais assimilés</t>
  </si>
  <si>
    <t>Dotations aux corrections de valeur sur immobilisations incorporelles</t>
  </si>
  <si>
    <t>Frais de recherche et de développement</t>
  </si>
  <si>
    <t>Etudes</t>
  </si>
  <si>
    <t>Etudes d'infrastructure et d'aménagement</t>
  </si>
  <si>
    <t>Etudes environnementales (écologie, réhabilitation de sites pollués,…)</t>
  </si>
  <si>
    <t>Etudes de marketing et de besoins</t>
  </si>
  <si>
    <t>Autres études</t>
  </si>
  <si>
    <t>Autres frais de recherche et de développement</t>
  </si>
  <si>
    <t>Concessions, brevets, licences, marques ainsi que droits et valeurs similaires</t>
  </si>
  <si>
    <t>Fonds de commerce, acquis à titre onéreux</t>
  </si>
  <si>
    <t>Acomptes versés et immobilisations incorporelles en cours</t>
  </si>
  <si>
    <t>Dotations aux corrections de valeur sur immobilisations corporelles</t>
  </si>
  <si>
    <t>Terrains et constructions</t>
  </si>
  <si>
    <t>Agencements et aménagements de terrains</t>
  </si>
  <si>
    <t>Agencements et aménagements de terrains nus</t>
  </si>
  <si>
    <t>Agencements et aménagements de terrains aménagés</t>
  </si>
  <si>
    <t>Agencements et aménagements d'espaces verts</t>
  </si>
  <si>
    <t>Agencements et aménagements d'autres terrains aménagés</t>
  </si>
  <si>
    <t>Agencements et aménagements de sous-sols et sursols</t>
  </si>
  <si>
    <t>Agencements et aménagements de terrains de gisement</t>
  </si>
  <si>
    <t>Agencements et aménagements de terrains bâtis</t>
  </si>
  <si>
    <t>Agencements et aménagements d'autres terrains</t>
  </si>
  <si>
    <t>Constructions</t>
  </si>
  <si>
    <t>Constructions sur sol propre</t>
  </si>
  <si>
    <t>Constructions à usage propre</t>
  </si>
  <si>
    <t>Installations générales</t>
  </si>
  <si>
    <t>Constructions à usage de tiers</t>
  </si>
  <si>
    <t>Réseaux de voirie</t>
  </si>
  <si>
    <t>Barrages et voies d'eau</t>
  </si>
  <si>
    <t>Ponts</t>
  </si>
  <si>
    <t>Tunnels</t>
  </si>
  <si>
    <t>Parking</t>
  </si>
  <si>
    <t>Arrêts autobus</t>
  </si>
  <si>
    <t>Gares</t>
  </si>
  <si>
    <t>Ports</t>
  </si>
  <si>
    <t>Autres infrastructures publiques</t>
  </si>
  <si>
    <t>Constructions sur sol d'autrui</t>
  </si>
  <si>
    <t>Autres constructions d'éléments nodaux</t>
  </si>
  <si>
    <t>Installations de recherche de personnes</t>
  </si>
  <si>
    <t>Installations médico-thérapeutiques</t>
  </si>
  <si>
    <t>Installations d'appels et de communication avec les malades</t>
  </si>
  <si>
    <t>Autres installations à usage d'aides et de soins</t>
  </si>
  <si>
    <t>Gaz</t>
  </si>
  <si>
    <t>Antenne collective</t>
  </si>
  <si>
    <t>Télécommunication</t>
  </si>
  <si>
    <t>Autres installations de réseaux</t>
  </si>
  <si>
    <t>Eau potable</t>
  </si>
  <si>
    <t>Eaux usées</t>
  </si>
  <si>
    <t>Autres ouvrages / Installations connexes des réseaux</t>
  </si>
  <si>
    <t>Matériel industriel et technique</t>
  </si>
  <si>
    <t>Outillage industriel et technique</t>
  </si>
  <si>
    <t>Autres machines</t>
  </si>
  <si>
    <t>Autres installations, outillage, mobilier et matériel roulant</t>
  </si>
  <si>
    <t>Equipement de transport et de manutention</t>
  </si>
  <si>
    <t>Véhicules automoteurs</t>
  </si>
  <si>
    <t>Voitures</t>
  </si>
  <si>
    <t>Bus</t>
  </si>
  <si>
    <t>Camions</t>
  </si>
  <si>
    <t>Camionnettes et voitures utilitaires</t>
  </si>
  <si>
    <t>Autres véhicules automoteurs</t>
  </si>
  <si>
    <t>Véhicules spéciaux</t>
  </si>
  <si>
    <t>Camions sapeurs-pompiers</t>
  </si>
  <si>
    <t>Ambulances</t>
  </si>
  <si>
    <t>Autres véhicules spéciaux</t>
  </si>
  <si>
    <t>Autres véhicules de transport</t>
  </si>
  <si>
    <t>Œuvres d'art</t>
  </si>
  <si>
    <t>Autre mobilier</t>
  </si>
  <si>
    <t>Matériel informatique (hardware)</t>
  </si>
  <si>
    <t>Cheptel (et autres actifs cultivés)</t>
  </si>
  <si>
    <t>Acomptes versés et immobilisations corporelles en cours</t>
  </si>
  <si>
    <t>Dotations aux corrections de valeur sur stocks</t>
  </si>
  <si>
    <t>Matières premières et consommables</t>
  </si>
  <si>
    <t>Produits en cours de fabrication et commandes en cours</t>
  </si>
  <si>
    <t>Produits finis et marchandises</t>
  </si>
  <si>
    <t>Terrains et immeubles destinés à la revente</t>
  </si>
  <si>
    <t>Acomptes versés</t>
  </si>
  <si>
    <t>Dotations aux corrections de valeur sur créances de l'actif circulant</t>
  </si>
  <si>
    <t>Créances résultant de ventes et prestations de services</t>
  </si>
  <si>
    <t>Corrections de valeur sur créances commerciales</t>
  </si>
  <si>
    <t>Recettes restant à recouvrer à la clôture de l'exercice</t>
  </si>
  <si>
    <t>Subventions et allocations restant à recouvrer à la clôture de l'exercice</t>
  </si>
  <si>
    <t>Autres créances résultant de ventes et prestations de services</t>
  </si>
  <si>
    <t>Créances sur des entreprises liées et des entreprises avec lesquelles l'entité a un lien de participation</t>
  </si>
  <si>
    <t>Autres créances</t>
  </si>
  <si>
    <t>Autres charges d'exploitation</t>
  </si>
  <si>
    <t>Redevances pour concessions, brevets, licences, marques, droits et valeurs similaires</t>
  </si>
  <si>
    <t>Concessions</t>
  </si>
  <si>
    <t>Brevets</t>
  </si>
  <si>
    <t>Licences informatiques et progiciels informatiques</t>
  </si>
  <si>
    <t>Marques et franchises</t>
  </si>
  <si>
    <t>Droits et valeurs similaires</t>
  </si>
  <si>
    <t>Droits d'auteur et de reproduction</t>
  </si>
  <si>
    <t>Redevances pour antenne collective</t>
  </si>
  <si>
    <t>Autres droits d'auteur et de reproduction</t>
  </si>
  <si>
    <t>Autres droits et valeurs similaires</t>
  </si>
  <si>
    <t>Indemnités</t>
  </si>
  <si>
    <t>Indemnités aux élus politiques</t>
  </si>
  <si>
    <t>Collège des bourgmestre et échevins</t>
  </si>
  <si>
    <t>Bureau</t>
  </si>
  <si>
    <t>Président du Conseil d'administration</t>
  </si>
  <si>
    <t>Indemnités aux membres des organes d'administration</t>
  </si>
  <si>
    <t>Indemnités aux membres du personnel</t>
  </si>
  <si>
    <t>Indemnités aux membres des commissions consultatives</t>
  </si>
  <si>
    <t>Indemnités aux bénévoles</t>
  </si>
  <si>
    <t>Autres indemnités</t>
  </si>
  <si>
    <t>Jetons de présence</t>
  </si>
  <si>
    <t>Jetons de présence aux élus politiques</t>
  </si>
  <si>
    <t>Conseil communal</t>
  </si>
  <si>
    <t>Comité</t>
  </si>
  <si>
    <t>Conseil d'administration</t>
  </si>
  <si>
    <t>Jetons de présence aux membres des organes d'administration</t>
  </si>
  <si>
    <t>Jetons de présence aux membres du personnel</t>
  </si>
  <si>
    <t>Jetons de présence aux membres des commissions consultatives</t>
  </si>
  <si>
    <t>Autres jetons de présence</t>
  </si>
  <si>
    <t>Tantièmes</t>
  </si>
  <si>
    <t>Pertes sur créances irrécouvrables</t>
  </si>
  <si>
    <t>Créances résultant de ventes et de prestations de services</t>
  </si>
  <si>
    <t>Créances sur des entreprises liées et sur des entreprises avec lesquelles l'entité a un lien de participation</t>
  </si>
  <si>
    <t>Décharges de l'office social</t>
  </si>
  <si>
    <t>Décharges accordées par le Collège des bourgmestre et échevins</t>
  </si>
  <si>
    <t>Décharges accordées par le Conseil communal</t>
  </si>
  <si>
    <t>Décharges accordées par le Receveur</t>
  </si>
  <si>
    <t>Impôts, taxes et versements assimilés</t>
  </si>
  <si>
    <t>Impôt foncier</t>
  </si>
  <si>
    <t>TVA non déductible</t>
  </si>
  <si>
    <t>Droits sur les marchandises en provenance de l'étranger</t>
  </si>
  <si>
    <t>Droits d'accises et taxe de consommation sur marchandises en provenance de l'étranger</t>
  </si>
  <si>
    <t>Droits de douane</t>
  </si>
  <si>
    <t>Montants compensatoires</t>
  </si>
  <si>
    <t>Droits d'accises à la production et taxe de consommation</t>
  </si>
  <si>
    <t>Taxe de rejet</t>
  </si>
  <si>
    <t>Taxe de prélèvement</t>
  </si>
  <si>
    <t>Autres droits d'accises à la production et taxe de consommation</t>
  </si>
  <si>
    <t>Droits d'enregistrement et de timbre, droits d'hypothèques</t>
  </si>
  <si>
    <t>Droits d'enregistrement</t>
  </si>
  <si>
    <t>Taxe d'abonnement</t>
  </si>
  <si>
    <t>Droits d'hypothèques</t>
  </si>
  <si>
    <t>Droits de timbre</t>
  </si>
  <si>
    <t>Autres droits d'enregistrement et de timbre, droits d'hypothèques</t>
  </si>
  <si>
    <t>Taxes sur les véhicules</t>
  </si>
  <si>
    <t>Taxe de cabaretage</t>
  </si>
  <si>
    <t>Autres droits et impôts</t>
  </si>
  <si>
    <t>Taxes liées aux visites techniques des véhicules</t>
  </si>
  <si>
    <t>Taxes communales</t>
  </si>
  <si>
    <t>Dotations aux provisions pour impôts</t>
  </si>
  <si>
    <t>Dotations aux plus-values immunisées</t>
  </si>
  <si>
    <t>Autres charges d'exploitation diverses</t>
  </si>
  <si>
    <t>Subventions</t>
  </si>
  <si>
    <t>Subventions non affectées</t>
  </si>
  <si>
    <t>Subventions affectées</t>
  </si>
  <si>
    <t>Subventions écologiques</t>
  </si>
  <si>
    <t>Subventions culturelles</t>
  </si>
  <si>
    <t>Subventions sociales</t>
  </si>
  <si>
    <t>Subventions économiques</t>
  </si>
  <si>
    <t>Subventions agricoles</t>
  </si>
  <si>
    <t>Autres subventions affectées</t>
  </si>
  <si>
    <t>Participations aux frais et transferts courants des Administrations publiques</t>
  </si>
  <si>
    <t>Participations aux frais d'exploitation</t>
  </si>
  <si>
    <t>Participations à caractère général</t>
  </si>
  <si>
    <t>Participations à caractère spécifique</t>
  </si>
  <si>
    <t>Participations au déficit</t>
  </si>
  <si>
    <t>Participations à des fonds</t>
  </si>
  <si>
    <t>Fonds pour l'emploi</t>
  </si>
  <si>
    <t>Fonds National de Solidarité</t>
  </si>
  <si>
    <t>Autres participations à des fonds</t>
  </si>
  <si>
    <t>Participations aux intérêts d'emprunt</t>
  </si>
  <si>
    <t>Participations à des traitements</t>
  </si>
  <si>
    <t>Participations aux traitements du personnel enseignant</t>
  </si>
  <si>
    <t>Autres participations à des traitements</t>
  </si>
  <si>
    <t>Autres participations aux frais</t>
  </si>
  <si>
    <t>Aides</t>
  </si>
  <si>
    <t>Aides aux personnes dans le besoin</t>
  </si>
  <si>
    <t>Aides financières non affectées</t>
  </si>
  <si>
    <t>Aides financières périodiques</t>
  </si>
  <si>
    <t>Supplément de rentes</t>
  </si>
  <si>
    <t>Argent de poche</t>
  </si>
  <si>
    <t>Autres aides financières périodiques</t>
  </si>
  <si>
    <t>Allocations de vie chère</t>
  </si>
  <si>
    <t>Autres aides financières non affectées</t>
  </si>
  <si>
    <t>Prises en charge de frais médicaux, hospitaliers et frais pharmaceutiques</t>
  </si>
  <si>
    <t>Frais d'hospitalisation</t>
  </si>
  <si>
    <t>Frais d'analyse</t>
  </si>
  <si>
    <t>Frais pharmaceutiques</t>
  </si>
  <si>
    <t>Autres prises en charge de frais médicaux, hospitaliers et frais pharmaceutiques</t>
  </si>
  <si>
    <t>Prises en charge d'honoraires (non-médicaux)</t>
  </si>
  <si>
    <t>Autres prises en charge d'honoraires</t>
  </si>
  <si>
    <t>Prises en charge de frais d'assurance</t>
  </si>
  <si>
    <t>Aides aux besoins quotidiens</t>
  </si>
  <si>
    <t>Frais de tenue de ménage</t>
  </si>
  <si>
    <t>Déchets</t>
  </si>
  <si>
    <t>Autres frais de tenue de ménage</t>
  </si>
  <si>
    <t>Aides au logement</t>
  </si>
  <si>
    <t>Loyer</t>
  </si>
  <si>
    <t>Garantie de loyer</t>
  </si>
  <si>
    <t>Travaux en rapport avec le logement</t>
  </si>
  <si>
    <t>Mobilier et électroménager</t>
  </si>
  <si>
    <t>Aides réduisant les loyers</t>
  </si>
  <si>
    <t>Autres aides au logement</t>
  </si>
  <si>
    <t>Frais d'alimentation, de soins et d'habillement</t>
  </si>
  <si>
    <t>Frais d'alimentation</t>
  </si>
  <si>
    <t>Soins corporels</t>
  </si>
  <si>
    <t>Frais d'habillement</t>
  </si>
  <si>
    <t>Aides au transport</t>
  </si>
  <si>
    <t>Aides aux frais de loisirs et de culture</t>
  </si>
  <si>
    <t>Tickets d'entrée</t>
  </si>
  <si>
    <t>Cartes de membres, abonnements</t>
  </si>
  <si>
    <t>Autres aides aux frais de loisirs</t>
  </si>
  <si>
    <t>Autres aides aux besoins quotidiens</t>
  </si>
  <si>
    <t>Aides aux besoins inhabituels</t>
  </si>
  <si>
    <t>Prise en charge de frais de justice et d'amendes</t>
  </si>
  <si>
    <t>Frais de justice</t>
  </si>
  <si>
    <t>Amendes</t>
  </si>
  <si>
    <t>Prise en charge des taxes communales</t>
  </si>
  <si>
    <t>Autres aides aux besoins inhabituels</t>
  </si>
  <si>
    <t>Cadeaux aux personnes dans le besoin</t>
  </si>
  <si>
    <t>Autres aides aux personnes dans le besoin</t>
  </si>
  <si>
    <t>Frais d'inhumation</t>
  </si>
  <si>
    <t>Aides aux sinistrés</t>
  </si>
  <si>
    <t>Aides aux enfants</t>
  </si>
  <si>
    <t>Fournitures en nature aux élèves</t>
  </si>
  <si>
    <t>Frais d'inscription</t>
  </si>
  <si>
    <t>Epargne scolaire</t>
  </si>
  <si>
    <t>Primes à la réussite scolaire</t>
  </si>
  <si>
    <t>Frais de garde d'enfants</t>
  </si>
  <si>
    <t>Autres aides aux enfants</t>
  </si>
  <si>
    <t>Aides aux résidents</t>
  </si>
  <si>
    <t>Primes de construction et d'acquisition</t>
  </si>
  <si>
    <t>Aides aux ménages en tant que producteurs</t>
  </si>
  <si>
    <t>Autres aides aux résidents</t>
  </si>
  <si>
    <t>Aides au tiers monde</t>
  </si>
  <si>
    <t>Autres aides</t>
  </si>
  <si>
    <t>Dotations aux Fonds dédiés - Engagements à réaliser sur ressources affectées</t>
  </si>
  <si>
    <t>Dotations des ressources non utilisées sur des subventions</t>
  </si>
  <si>
    <t>Dotations des ressources non utilisées sur des dons</t>
  </si>
  <si>
    <t>Dotations des ressources non utilisées sur des legs</t>
  </si>
  <si>
    <t>Dotations au fonds de réserve pour le logement</t>
  </si>
  <si>
    <t>Dotations aux autres fonds dédiés</t>
  </si>
  <si>
    <t>Dotations aux fonds</t>
  </si>
  <si>
    <t>Fonds pour Dépenses Communales</t>
  </si>
  <si>
    <t>Congé politique</t>
  </si>
  <si>
    <t>Congé syndical</t>
  </si>
  <si>
    <t>Elections et référendum</t>
  </si>
  <si>
    <t>Dotations aux autres fonds</t>
  </si>
  <si>
    <t>Contribution au traitement du personnel travaillant dans le secteur privé</t>
  </si>
  <si>
    <t>Dotations aux provisions d'exploitation</t>
  </si>
  <si>
    <t>Dotations aux provisions pour litiges</t>
  </si>
  <si>
    <t>Dotations aux provisions pour heures à récupérer</t>
  </si>
  <si>
    <t>Dotations aux provisions pour congés non pris</t>
  </si>
  <si>
    <t>Dotations aux provisions pour amendes et pénalités</t>
  </si>
  <si>
    <t>Dotations aux provisions réglementées, issues de conventions</t>
  </si>
  <si>
    <t>Dotations aux autres provisions d'exploitation</t>
  </si>
  <si>
    <t>Charges financières</t>
  </si>
  <si>
    <t>Dotations aux corrections de valeur et ajustements pour juste valeur sur immobilisations financières</t>
  </si>
  <si>
    <t>Dotations aux corrections de valeur sur immobilisations financières</t>
  </si>
  <si>
    <t>Parts dans des entreprises liées (ou assimilées)</t>
  </si>
  <si>
    <t>Créances sur des entreprises liées</t>
  </si>
  <si>
    <t>Parts dans des entreprises avec lesquelles la société (l'entité) a un lien de participation</t>
  </si>
  <si>
    <t>Créances sur des entreprises avec lesquelles la société (l'entité) a un lien de participation</t>
  </si>
  <si>
    <t>Titres ayant le caractère d'immobilisations</t>
  </si>
  <si>
    <t>Prêts et créances immobilisées</t>
  </si>
  <si>
    <t>Actions propres ou parts propres</t>
  </si>
  <si>
    <t>Ajustements pour juste valeur sur immobilisations financières</t>
  </si>
  <si>
    <t>Dotations aux corrections de valeur et ajustements pour juste valeur sur éléments financiers de l'actif circulant</t>
  </si>
  <si>
    <t>Dotations aux corrections de valeur sur valeurs mobilières</t>
  </si>
  <si>
    <t>Parts dans des entreprises liées</t>
  </si>
  <si>
    <t>Autres valeurs mobilières</t>
  </si>
  <si>
    <t>Dotations aux corrections de valeur sur créances sur des entreprises liées et sur des entreprises avec lesquelles l'entité a un lien de participation</t>
  </si>
  <si>
    <t>Dotations aux corrections de valeur sur autres créances</t>
  </si>
  <si>
    <t>Ajustements pour juste valeur sur éléments financiers de l'actif circulant</t>
  </si>
  <si>
    <t>Moins-values de cession de valeurs mobilières</t>
  </si>
  <si>
    <t>Intérêts et escomptes</t>
  </si>
  <si>
    <t>Intérêts des dettes financières</t>
  </si>
  <si>
    <t>Intérêts des dettes subordonnées</t>
  </si>
  <si>
    <t>Intérêts des emprunts obligataires</t>
  </si>
  <si>
    <t>Intérêts bancaires et assimilés</t>
  </si>
  <si>
    <t>Intérêts bancaires sur comptes courants</t>
  </si>
  <si>
    <t>Intérêts bancaires sur opérations de financement</t>
  </si>
  <si>
    <t>Intérêts sur leasings financiers</t>
  </si>
  <si>
    <t>Intérêts sur dettes commerciales</t>
  </si>
  <si>
    <t>Intérêts sur des entreprises liées et sur des entreprises avec lesquelles l'entité a un lien de participation</t>
  </si>
  <si>
    <t>Escomptes et frais sur effets</t>
  </si>
  <si>
    <t>Escomptes accordés</t>
  </si>
  <si>
    <t>Intérêts sur autres emprunts et dettes</t>
  </si>
  <si>
    <t>Pertes de change</t>
  </si>
  <si>
    <t>Quote-part de perte dans les entreprises collectives (autres que les sociétés de capitaux)</t>
  </si>
  <si>
    <t>Autres charges financières</t>
  </si>
  <si>
    <t>Emprunts obligataires non convertibles / annuité des emprunts - part formée par l'amortissement</t>
  </si>
  <si>
    <t>Dettes envers des établissements de crédit / annuité des emprunts - part formée par l'amortissement</t>
  </si>
  <si>
    <t>Emprunt des établissements publics communaux - part formée par l'amortissement</t>
  </si>
  <si>
    <t>Dettes de leasing financier - part formée par l'amortissement</t>
  </si>
  <si>
    <t>Dettes en relation avec les partenariats publics-privés - part formée par l'amortissement</t>
  </si>
  <si>
    <t>Dotations aux provisions financières</t>
  </si>
  <si>
    <t>Dotations aux provisions pour remboursement futur des emprunts obligataires - part du capital</t>
  </si>
  <si>
    <t>Autres dotations aux provisions financières</t>
  </si>
  <si>
    <t>Charges exceptionnelles</t>
  </si>
  <si>
    <t>Dotations aux corrections de valeur exceptionnelles sur immobilisations incorporelles et corporelles</t>
  </si>
  <si>
    <t>sur immobilisations incorporelles</t>
  </si>
  <si>
    <t>sur immobilisations corporelles</t>
  </si>
  <si>
    <t>Dotations aux corrections de valeur exceptionnelles sur éléments de l'actif circulant</t>
  </si>
  <si>
    <t>sur stocks</t>
  </si>
  <si>
    <t>sur créances</t>
  </si>
  <si>
    <t>Dotations aux corrections de valeurs exceptionnelles sur créances</t>
  </si>
  <si>
    <t>Recettes exceptionnelles restant à recouvrer</t>
  </si>
  <si>
    <t>Subventions et allocations e</t>
  </si>
  <si>
    <t>Autres dotations aux corrections de valeur exceptionnelles sur créances</t>
  </si>
  <si>
    <t>Valeur comptable des immobilisations incorporelles et corporelles cédées</t>
  </si>
  <si>
    <t>Immobilisations incorporelles</t>
  </si>
  <si>
    <t>Immobilisations corporelles</t>
  </si>
  <si>
    <t>Terrains nus</t>
  </si>
  <si>
    <t>Terrains aménagés</t>
  </si>
  <si>
    <t>Espaces verts</t>
  </si>
  <si>
    <t>Autres terrains aménagés</t>
  </si>
  <si>
    <t>Sous-sols et sursols</t>
  </si>
  <si>
    <t>Terrains de gisement</t>
  </si>
  <si>
    <t>Terrains bâtis</t>
  </si>
  <si>
    <t>Autres terrains</t>
  </si>
  <si>
    <t>Installations hôtelières et d'hébergement</t>
  </si>
  <si>
    <t>Valeur comptable des immobilisations financières cédées</t>
  </si>
  <si>
    <t>Apports *</t>
  </si>
  <si>
    <t>Apports en capital, Fonds et Fonds associatifs souscrits (Montant total)</t>
  </si>
  <si>
    <t>Apports en capital à la création / premier apport</t>
  </si>
  <si>
    <t>Apports pour investissements à réaliser</t>
  </si>
  <si>
    <t>Legs et donations avec contrepartie d'actifs immobilisés</t>
  </si>
  <si>
    <t>Autres apports en capital, Fonds et Fonds associatifs</t>
  </si>
  <si>
    <t>Apports en capital, Fonds et Fonds associatifs souscrits non appelés</t>
  </si>
  <si>
    <t>Apports en capital, Fonds et Fonds associatifs souscrits appelés et non versés</t>
  </si>
  <si>
    <t>Valeur comptable des créances de l'actif circulant financier cédées</t>
  </si>
  <si>
    <t>Sur des entreprises liées et sur des entreprises avec lesquelles la société (l'entité) a un lien de participation</t>
  </si>
  <si>
    <t>Sur autres créances</t>
  </si>
  <si>
    <t>Autres charges exceptionnelles</t>
  </si>
  <si>
    <t>Pénalités sur marchés et dédits payés sur achats et ventes</t>
  </si>
  <si>
    <t>Amendes et pénalités fiscales, sociales et pénales</t>
  </si>
  <si>
    <t>Dommages et intérêts</t>
  </si>
  <si>
    <t>Malis provenant de clauses d'indexation</t>
  </si>
  <si>
    <t>Autres charges exceptionnelles diverses</t>
  </si>
  <si>
    <t>Dotations aux provisions exceptionnelles</t>
  </si>
  <si>
    <t>Dotations aux provisions pour grosses réparations et remplacements d'investissements</t>
  </si>
  <si>
    <t>Autres dotations aux provisions exceptionnelles</t>
  </si>
  <si>
    <t>Impôts sur le résultat</t>
  </si>
  <si>
    <t>Impôt sur le revenu des collectivités</t>
  </si>
  <si>
    <t>Exercice courant</t>
  </si>
  <si>
    <t>Exercices antérieurs</t>
  </si>
  <si>
    <t>Impôt commercial</t>
  </si>
  <si>
    <t>Impôts étrangers sur le résultat</t>
  </si>
  <si>
    <t>Retenues d'impôt à la source</t>
  </si>
  <si>
    <t>Impôts supportés par les établissements stables</t>
  </si>
  <si>
    <t>Impôts supportés par les entreprises non résidentes</t>
  </si>
  <si>
    <t>Autres impôts étrangers</t>
  </si>
  <si>
    <t>Dotations aux provisions pour impôts sur le résultat</t>
  </si>
  <si>
    <t>Dotations aux provisions pour impôts différés</t>
  </si>
  <si>
    <t>Autres impôts ne figurant pas sous le poste ci-dessus</t>
  </si>
  <si>
    <t>Impôt sur la fortune</t>
  </si>
  <si>
    <t>Impôts étrangers</t>
  </si>
  <si>
    <t>Autres impôts et taxes</t>
  </si>
  <si>
    <t>Remboursement de taxes, de redevances et d'autres recettes indûment touchées</t>
  </si>
  <si>
    <t>Remboursement d'impôts indirects indûment touchés</t>
  </si>
  <si>
    <t>Remboursement d'impôts directs indûment touchés</t>
  </si>
  <si>
    <t>TVA payée à l'Administration de l'Enregistrement et des Domaines</t>
  </si>
  <si>
    <t>Dotations aux provisions pour autres impôts</t>
  </si>
  <si>
    <t>Montant net du chiffre d'affaires</t>
  </si>
  <si>
    <t>Ventes sur commandes en cours</t>
  </si>
  <si>
    <t>Produits</t>
  </si>
  <si>
    <t>Prestations de services</t>
  </si>
  <si>
    <t>Immeubles en construction</t>
  </si>
  <si>
    <t>Ventes de produits finis</t>
  </si>
  <si>
    <t>Matières brutes non comestibles (hors carburant)</t>
  </si>
  <si>
    <t>Produits agricoles</t>
  </si>
  <si>
    <t>Produits forestiers (bois,….)</t>
  </si>
  <si>
    <t>Autres matières brutes non comestibles (hors carburant)</t>
  </si>
  <si>
    <t>Combustibles minéraux, lubrifiants et produits annexes</t>
  </si>
  <si>
    <t>Autres combustibles minéraux, lubrifiants et produits annexes</t>
  </si>
  <si>
    <t>Textile</t>
  </si>
  <si>
    <t>Autres produits finis</t>
  </si>
  <si>
    <t>Ventes de produits intermédiaires</t>
  </si>
  <si>
    <t>Ventes de produits résiduels</t>
  </si>
  <si>
    <t>Rebuts</t>
  </si>
  <si>
    <t>Matières de récupération</t>
  </si>
  <si>
    <t>Matériaux recyclables</t>
  </si>
  <si>
    <t>Autres matières de récupération</t>
  </si>
  <si>
    <t>Ventes d'éléments destinés à la revente</t>
  </si>
  <si>
    <t>Ventes de marchandises</t>
  </si>
  <si>
    <t>Ventes de terrains et d'immeubles existants (promotion immobilière)</t>
  </si>
  <si>
    <t>Ventes d'autres éléments destinés à la revente</t>
  </si>
  <si>
    <t>Electricité, gaz et chaleur</t>
  </si>
  <si>
    <t>Abonnement à l'électricité</t>
  </si>
  <si>
    <t>Abonnement au gaz</t>
  </si>
  <si>
    <t>Abonnement à la chaleur</t>
  </si>
  <si>
    <t>Eau, ordures et canalisation</t>
  </si>
  <si>
    <t>Abonnement à l'eau - frais fixes</t>
  </si>
  <si>
    <t>Enlèvement, destruction et recyclage des ordures</t>
  </si>
  <si>
    <t>Canalisation, épuration des eaux usées</t>
  </si>
  <si>
    <t>Travaux de construction</t>
  </si>
  <si>
    <t>Services de transport de personnes (Autobus et Tramways)</t>
  </si>
  <si>
    <t>Service de transport en ambulance</t>
  </si>
  <si>
    <t>Services d'hébergement (volet hôtelier)</t>
  </si>
  <si>
    <t>Services de restauration (sans encadrement)</t>
  </si>
  <si>
    <t>Services de communication et de télévision</t>
  </si>
  <si>
    <t>Télévision et antenne collective</t>
  </si>
  <si>
    <t>Téléassistance / Téléalarme</t>
  </si>
  <si>
    <t>Internet mobile</t>
  </si>
  <si>
    <t>Autres services d'informations et de télévision</t>
  </si>
  <si>
    <t>Services culturels</t>
  </si>
  <si>
    <t>Musée</t>
  </si>
  <si>
    <t>Théâtre</t>
  </si>
  <si>
    <t>Cinéma</t>
  </si>
  <si>
    <t>Autres services culturels</t>
  </si>
  <si>
    <t>Activités de loisirs</t>
  </si>
  <si>
    <t>Piscine</t>
  </si>
  <si>
    <t>Patinoire</t>
  </si>
  <si>
    <t>Autres activités de loisirs</t>
  </si>
  <si>
    <t>Services de consultance</t>
  </si>
  <si>
    <t>Consultance juridique</t>
  </si>
  <si>
    <t>Consultance psychologique / pédagogique</t>
  </si>
  <si>
    <t>Consultance managériale</t>
  </si>
  <si>
    <t>Autres services de consultance</t>
  </si>
  <si>
    <t>Services administratifs et de support</t>
  </si>
  <si>
    <t>Tenue de la comptabilité</t>
  </si>
  <si>
    <t>Gestion des salaires</t>
  </si>
  <si>
    <t>Facturation</t>
  </si>
  <si>
    <t>Autres services administratifs et de support</t>
  </si>
  <si>
    <t>Services d'entretien, de réparation des infrastructures et des équipements</t>
  </si>
  <si>
    <t>Services de nettoyage des infrastructures</t>
  </si>
  <si>
    <t>Services d'impression et de copies</t>
  </si>
  <si>
    <t>Reproduction de photographies</t>
  </si>
  <si>
    <t>Photocopies</t>
  </si>
  <si>
    <t>Impressions</t>
  </si>
  <si>
    <t>Services régaliens</t>
  </si>
  <si>
    <t>Sapeurs-pompiers</t>
  </si>
  <si>
    <t>Autres services régaliens</t>
  </si>
  <si>
    <t>Enseignement fondamental</t>
  </si>
  <si>
    <t>Education précoce</t>
  </si>
  <si>
    <t>Education préscolaire</t>
  </si>
  <si>
    <t>Education primaire</t>
  </si>
  <si>
    <t>Autres services d'enseignement</t>
  </si>
  <si>
    <t>Aide aux devoirs à domicile</t>
  </si>
  <si>
    <t>Accueil jour et nuit (internats, centres d'accueil)</t>
  </si>
  <si>
    <t>Forfait tâches domestiques (perçu de l'assurance dépendance)</t>
  </si>
  <si>
    <t>Services funéraires</t>
  </si>
  <si>
    <t>Autres services</t>
  </si>
  <si>
    <t>Services de marketing</t>
  </si>
  <si>
    <t>Services d'architectes</t>
  </si>
  <si>
    <t>Services de ventes</t>
  </si>
  <si>
    <t>Services de stockage</t>
  </si>
  <si>
    <t>Services d'ingénieurs</t>
  </si>
  <si>
    <t>Services de recherche et développement</t>
  </si>
  <si>
    <t>Impôts et taxes communales</t>
  </si>
  <si>
    <t>Impôt</t>
  </si>
  <si>
    <t>Taxe sur les résidences secondaires</t>
  </si>
  <si>
    <t>Taxe sur les chiens</t>
  </si>
  <si>
    <t>Taxes</t>
  </si>
  <si>
    <t>Taxes liées à l'utilisation des services publics et du domaine</t>
  </si>
  <si>
    <t>Affichages publics</t>
  </si>
  <si>
    <t>Droits de place</t>
  </si>
  <si>
    <t>Dispersions des cendres et aménagements de monuments funéraires</t>
  </si>
  <si>
    <t>Autres taxes liées à l'utilisation des services publics et du domaine</t>
  </si>
  <si>
    <t>Taxes liées à l'urbanisation</t>
  </si>
  <si>
    <t>Vignettes de stationnement résidentiel</t>
  </si>
  <si>
    <t>Modifications de plans liés à la construction dans un lotissement</t>
  </si>
  <si>
    <t>Taxes compensatoires liées aux garages et emplacements</t>
  </si>
  <si>
    <t>Mutations immobilières</t>
  </si>
  <si>
    <t>Autorisations de bâtir</t>
  </si>
  <si>
    <t>Antennes paraboliques</t>
  </si>
  <si>
    <t>Autres taxes liées à l'urbanisation</t>
  </si>
  <si>
    <t>Taxes liées à l'environnement</t>
  </si>
  <si>
    <t>Dépotoirs à usage privé</t>
  </si>
  <si>
    <t>Déchets inertes</t>
  </si>
  <si>
    <t>Taxes écologiques</t>
  </si>
  <si>
    <t>Autres taxes liées à l'environnement</t>
  </si>
  <si>
    <t>Taxes liées à la production énergétique et industrielle</t>
  </si>
  <si>
    <t>Surtaxes de consommation excessive</t>
  </si>
  <si>
    <t>Utilisation de sources privées</t>
  </si>
  <si>
    <t>Assainissement</t>
  </si>
  <si>
    <t>Autres taxes liées à la production énergétique et industrielle</t>
  </si>
  <si>
    <t>Taxes de chancellerie</t>
  </si>
  <si>
    <t>Actes d'état civil</t>
  </si>
  <si>
    <t>Cartes d'identité</t>
  </si>
  <si>
    <t>Cartes de séjour ou de résident d'étranger</t>
  </si>
  <si>
    <t>Célébrations de mariage / déclarations de partenariat</t>
  </si>
  <si>
    <t>Livrets de famille</t>
  </si>
  <si>
    <t>Transcriptions d'emplacements de cimetière</t>
  </si>
  <si>
    <t>Autres actes d'état civil</t>
  </si>
  <si>
    <t>Avertissements</t>
  </si>
  <si>
    <t>Lettres de rappel</t>
  </si>
  <si>
    <t>Frais de carte d'impôt liés à un recensement hors délai</t>
  </si>
  <si>
    <t>Autres avertissements</t>
  </si>
  <si>
    <t>Autorisations</t>
  </si>
  <si>
    <t>Nuits blanches</t>
  </si>
  <si>
    <t>Nuits blanches alcoolisées</t>
  </si>
  <si>
    <t>Nuits blanches alcoolisées jusqu'à 6 heures</t>
  </si>
  <si>
    <t>Nuits blanches non alcoolisées</t>
  </si>
  <si>
    <t>Débits de boissons</t>
  </si>
  <si>
    <t>Autorisations de cabaretage</t>
  </si>
  <si>
    <t>Loteries et tombolas</t>
  </si>
  <si>
    <t>Commodo et incommodo</t>
  </si>
  <si>
    <t>Autres autorisations</t>
  </si>
  <si>
    <t>Travaux administratifs</t>
  </si>
  <si>
    <t>Traitement de dossiers</t>
  </si>
  <si>
    <t>Autres taxes de chancellerie</t>
  </si>
  <si>
    <t>Taxes spécifiques liées aux activités de services</t>
  </si>
  <si>
    <t>Séjours (nuitées, hébergement)</t>
  </si>
  <si>
    <t>Autres taxes spécifiques liées aux activités de services</t>
  </si>
  <si>
    <t>Autres taxes</t>
  </si>
  <si>
    <t>Autres éléments du chiffre d'affaires</t>
  </si>
  <si>
    <t>Loyer immobilier et charges</t>
  </si>
  <si>
    <t>Loyers et charges de terrains</t>
  </si>
  <si>
    <t>Fermage - Pâturage</t>
  </si>
  <si>
    <t>Camping (en cas de sous-traitance de la gérance)</t>
  </si>
  <si>
    <t>Emplacements camping</t>
  </si>
  <si>
    <t>Autre location de terrains</t>
  </si>
  <si>
    <t>Loyers et charges de bâtiments</t>
  </si>
  <si>
    <t>Bâtiment communal</t>
  </si>
  <si>
    <t>Entrepôt public</t>
  </si>
  <si>
    <t>Centre médical</t>
  </si>
  <si>
    <t>Logements sociaux / personnes âgées</t>
  </si>
  <si>
    <t>Chambre en maison de retraite</t>
  </si>
  <si>
    <t>Hivernage bateaux</t>
  </si>
  <si>
    <t>Autre location de bâtiments</t>
  </si>
  <si>
    <t>Loyers et charges de salles</t>
  </si>
  <si>
    <t>Centre culturel</t>
  </si>
  <si>
    <t>Hall des sports</t>
  </si>
  <si>
    <t>Salle des fêtes</t>
  </si>
  <si>
    <t>Salle de réunion</t>
  </si>
  <si>
    <t>Salle de musique</t>
  </si>
  <si>
    <t>Stade</t>
  </si>
  <si>
    <t>Cuisine et autre équipement</t>
  </si>
  <si>
    <t>Exposition</t>
  </si>
  <si>
    <t>Hutte de chasse</t>
  </si>
  <si>
    <t>Autre location de salles</t>
  </si>
  <si>
    <t>Loyers et charges d'emplacements de stationnement</t>
  </si>
  <si>
    <t>Parking payant</t>
  </si>
  <si>
    <t>Taxe de stationnement spéciale</t>
  </si>
  <si>
    <t>Parcomètre</t>
  </si>
  <si>
    <t>Parking couvert</t>
  </si>
  <si>
    <t>Port de plaisance (amerrissage)</t>
  </si>
  <si>
    <t>Garage</t>
  </si>
  <si>
    <t>Autre location d'emplacements de stationnement</t>
  </si>
  <si>
    <t>Loyers et charges d'infrastructures</t>
  </si>
  <si>
    <t>Utilisation du réseau</t>
  </si>
  <si>
    <t>Autres locations d'infrastructures</t>
  </si>
  <si>
    <t>Location en relation avec les services funéraires</t>
  </si>
  <si>
    <t>Morgue, obitoire et chambre froide</t>
  </si>
  <si>
    <t>Autre location en relation avec les services funéraires</t>
  </si>
  <si>
    <t>Loyer mobilier</t>
  </si>
  <si>
    <t>Location de matériels</t>
  </si>
  <si>
    <t>Matériel forestier et agricole</t>
  </si>
  <si>
    <t>Matériel d'entretien des espaces verts</t>
  </si>
  <si>
    <t>Matériel d'entretien de la voirie et des réseaux</t>
  </si>
  <si>
    <t>Matériel de services hôteliers</t>
  </si>
  <si>
    <t>Matériel touristique</t>
  </si>
  <si>
    <t>Matériel d'hygiène et de santé</t>
  </si>
  <si>
    <t>Autre location de matériels</t>
  </si>
  <si>
    <t>Location d'instruments</t>
  </si>
  <si>
    <t>Location de livres</t>
  </si>
  <si>
    <t>Autre loyer mobilier</t>
  </si>
  <si>
    <t>Ventes d'emballages</t>
  </si>
  <si>
    <t>Cotisations, dons et collectes</t>
  </si>
  <si>
    <t>Cotisations</t>
  </si>
  <si>
    <t>Dons</t>
  </si>
  <si>
    <t>Collectes</t>
  </si>
  <si>
    <t>Legs</t>
  </si>
  <si>
    <t>Legs sans droit de reprise</t>
  </si>
  <si>
    <t>Legs avec droit de reprise</t>
  </si>
  <si>
    <t>Autres éléments divers du chiffre d'affaires</t>
  </si>
  <si>
    <t>Produits et services dans l'intérêt des tiers</t>
  </si>
  <si>
    <t>Mise à disposition de personnel facturée</t>
  </si>
  <si>
    <t>Produits des services exploités dans l'intérêt du personnel</t>
  </si>
  <si>
    <t>Crèche</t>
  </si>
  <si>
    <t>Cantine</t>
  </si>
  <si>
    <t>Logements de service</t>
  </si>
  <si>
    <t>Autres produits des services exploités dans l'intérêt du personnel</t>
  </si>
  <si>
    <t>Produits et services refacturés aux membres du groupement (refacturation globale)</t>
  </si>
  <si>
    <t>Autres prestations et autres services</t>
  </si>
  <si>
    <t>Autres prestations</t>
  </si>
  <si>
    <t>Dans l'intérêt des médecins</t>
  </si>
  <si>
    <t>Dans l'intérêt des professions socio-éducatives et de santé</t>
  </si>
  <si>
    <t>Dans l'intérêt d'autres hôpitaux</t>
  </si>
  <si>
    <t>Dans l'intérêt d'autres établissements d'aides et de soins</t>
  </si>
  <si>
    <t>Rabais, remises et ristournes accordés par l'entité</t>
  </si>
  <si>
    <t>Sur ventes sur commandes en cours</t>
  </si>
  <si>
    <t>Sur ventes de produits finis</t>
  </si>
  <si>
    <t>Sur ventes de produits intermédiaires</t>
  </si>
  <si>
    <t>Sur ventes de produits résiduels</t>
  </si>
  <si>
    <t>Sur ventes d'éléments destinés à la revente</t>
  </si>
  <si>
    <t>Sur prestations de services</t>
  </si>
  <si>
    <t>Sur autres éléments du chiffre d'affaires</t>
  </si>
  <si>
    <t>Variation des stocks de produits finis, d'en cours de fabrication et des commandes en cours</t>
  </si>
  <si>
    <t>Variation des stocks de produits en cours de fabrication et de commandes en cours</t>
  </si>
  <si>
    <t>Variation des stocks de produits en cours</t>
  </si>
  <si>
    <t>Variation des stocks de commandes en cours - produits</t>
  </si>
  <si>
    <t>Variation des stocks de commandes en cours - prestations de services</t>
  </si>
  <si>
    <t>Variation des stocks d'immeubles en construction</t>
  </si>
  <si>
    <t>Variation des stocks de produits finis et marchandises</t>
  </si>
  <si>
    <t>Variation des stocks de produits finis</t>
  </si>
  <si>
    <t>Variation des stocks de produits intermédiaires</t>
  </si>
  <si>
    <t>Variation des stocks de produits résiduels</t>
  </si>
  <si>
    <t>Variation des stocks de marchandises</t>
  </si>
  <si>
    <t>Variation des stocks de marchandises en voie d'acheminement, mises en dépôt ou données en consignation</t>
  </si>
  <si>
    <t>Production immobilisée</t>
  </si>
  <si>
    <t>Frais de recherche et développement</t>
  </si>
  <si>
    <t>Concessions, brevets, licences, marques, droits et valeurs similaires</t>
  </si>
  <si>
    <t>Licences informatiques</t>
  </si>
  <si>
    <t>Reprises de corrections de valeur des éléments d'actif non financiers</t>
  </si>
  <si>
    <t>Reprises de corrections de valeur sur immobilisations incorporelles</t>
  </si>
  <si>
    <t>Reprises de corrections de valeur sur immobilisations corporelles</t>
  </si>
  <si>
    <t>Agencements et aménagements d’autres terrains aménagés</t>
  </si>
  <si>
    <t>Constructions (sur sol propre)</t>
  </si>
  <si>
    <t>Installations de recherche personne</t>
  </si>
  <si>
    <t>OEuvres d'art</t>
  </si>
  <si>
    <t>Reprises de corrections de valeur sur stocks</t>
  </si>
  <si>
    <t>Reprises de corrections de valeur sur créances de l'actif circulant</t>
  </si>
  <si>
    <t>Reprises de corrections de valeur sur créances commerciales</t>
  </si>
  <si>
    <t>Recettes restant à recouvrer des exercices antérieurs</t>
  </si>
  <si>
    <t>Subventions et allocations restant à recouvrer des exercices antérieurs</t>
  </si>
  <si>
    <t>Autres reprises de corrections de valeur sur créances résultant de ventes et prestations de services</t>
  </si>
  <si>
    <t>Autres produits d'exploitation</t>
  </si>
  <si>
    <t>Parkings</t>
  </si>
  <si>
    <t>Exploitation des carrières</t>
  </si>
  <si>
    <t>Cimetières</t>
  </si>
  <si>
    <t>Emplacements taxis</t>
  </si>
  <si>
    <t>Autres concessions</t>
  </si>
  <si>
    <t>Revenus des immeubles non affectés aux activités professionnelles</t>
  </si>
  <si>
    <t>Jetons de présence, tantièmes et rémunérations assimilées</t>
  </si>
  <si>
    <t>Subventions d'exploitation et transferts courants des Administrations publiques</t>
  </si>
  <si>
    <t>Subventions sur produits</t>
  </si>
  <si>
    <t>Subventions en relation avec le transport de personnes (hors recettes RGTR)</t>
  </si>
  <si>
    <t>Subventions en relation avec la gratuité du transport des élèves (préscolaire, primaire, secondaire, EDIFF)</t>
  </si>
  <si>
    <t>Autres subventions en relation avec le transport de personnes (hors recettes RGTR)</t>
  </si>
  <si>
    <t>Subventions en relation avec les services publics d'autobus et quasi-gratuité du transport des jeunes (RGTR)</t>
  </si>
  <si>
    <t>Autres subventions sur produits (et services et recettes non affectés)</t>
  </si>
  <si>
    <t>Bonifications d'intérêts</t>
  </si>
  <si>
    <t>Subventions destinées à promouvoir l'emploi</t>
  </si>
  <si>
    <t>Primes d'apprentissage reçues</t>
  </si>
  <si>
    <t>Autres subventions destinées à promouvoir l'emploi</t>
  </si>
  <si>
    <t>Service National d'Action Sociale</t>
  </si>
  <si>
    <t>Congé spécial pour les personnes présentant un handicap</t>
  </si>
  <si>
    <t>Dotations non affectées</t>
  </si>
  <si>
    <t>Fonds Communal de Dotation Financière</t>
  </si>
  <si>
    <t>Subventions à la Ville de Luxembourg en tant que capitale du pays et siège de l'Union Européenne</t>
  </si>
  <si>
    <t>Subventions d'équilibre et de compensation</t>
  </si>
  <si>
    <t>Dotations aux communes dans le produit des avertissements taxés</t>
  </si>
  <si>
    <t>Dotations aux gains réalisés à la Loterie Nationale</t>
  </si>
  <si>
    <t>Autres dotations non affectées</t>
  </si>
  <si>
    <t>Participations aux frais d'exploitation et au déficit</t>
  </si>
  <si>
    <t>Participations aux frais d'exploitation à caractère général</t>
  </si>
  <si>
    <t>Participations aux frais d'exploitation à caractère spécifique</t>
  </si>
  <si>
    <t>Subventions d'exploitation</t>
  </si>
  <si>
    <t>Subventions sur projets d'action expérimentale</t>
  </si>
  <si>
    <t>Autres subventions d'exploitation</t>
  </si>
  <si>
    <t>Ristournes perçues des coopératives (provenant des excédents)</t>
  </si>
  <si>
    <t>Indemnités d'assurance touchées</t>
  </si>
  <si>
    <t>Reprises de plus-values immunisées et de subventions d'investissement en capital</t>
  </si>
  <si>
    <t>Plus-values immunisées non réinvesties</t>
  </si>
  <si>
    <t>Plus -values immunisées réinvesties</t>
  </si>
  <si>
    <t>Subventions d'investissement en capital</t>
  </si>
  <si>
    <t>Quote-part des subventions d'investissement virée au résultat de l'exercice</t>
  </si>
  <si>
    <t>Agencements et aménagements d’autres terrains</t>
  </si>
  <si>
    <t>Équipement de transport et de manutention</t>
  </si>
  <si>
    <t>Autres subventions d'investissement en capital (et autres participations aux frais)</t>
  </si>
  <si>
    <t>Subventions d'investissements sur immobilisations incorporelles</t>
  </si>
  <si>
    <t>Autres subventions d'investissement en capital</t>
  </si>
  <si>
    <t>Autres produits d'exploitation divers</t>
  </si>
  <si>
    <t>Sponsoring et espaces publicitaires</t>
  </si>
  <si>
    <t>Restitutions de fonds</t>
  </si>
  <si>
    <t>Restitution Fonds Communal de Péréquation Conjoncturale</t>
  </si>
  <si>
    <t>Autres restitutions de fonds</t>
  </si>
  <si>
    <t>Remboursements</t>
  </si>
  <si>
    <t>Remboursement par le Fonds pour Dépenses Communales</t>
  </si>
  <si>
    <t>Divers</t>
  </si>
  <si>
    <t>Remboursements différence sur salaires</t>
  </si>
  <si>
    <t>Remboursements formations</t>
  </si>
  <si>
    <t>Remboursements différence sécurité sociale</t>
  </si>
  <si>
    <t>Remboursements des dégâts causés par les tiers</t>
  </si>
  <si>
    <t>Remboursement du personnel sur consommation propre</t>
  </si>
  <si>
    <t>Autres remboursements</t>
  </si>
  <si>
    <t>Reprises sur fonds dédiés - Reprises des ressources non utilisées sur des exercices antérieurs</t>
  </si>
  <si>
    <t>Reprises des ressources non utilisées sur des subventions</t>
  </si>
  <si>
    <t>Reprises des ressources non utilisées sur des dons</t>
  </si>
  <si>
    <t>Reprises des ressources non utilisées sur des legs</t>
  </si>
  <si>
    <t>Reprises sur fonds de réserve pour le logement</t>
  </si>
  <si>
    <t>Reprises sur autres fonds dédiés</t>
  </si>
  <si>
    <t>Reprises sur provisions d'exploitation</t>
  </si>
  <si>
    <t>Reprises sur provisions pour litiges</t>
  </si>
  <si>
    <t>Reprises sur provisions pour heures à récupérer</t>
  </si>
  <si>
    <t>Reprises sur provisions pour congés non pris</t>
  </si>
  <si>
    <t>Reprises sur provisions pour amendes et pénalités</t>
  </si>
  <si>
    <t>Reprise sur provisions réglementées, issues de conventions</t>
  </si>
  <si>
    <t>Reprises sur autres provisions d'exploitation</t>
  </si>
  <si>
    <t>Produits financiers</t>
  </si>
  <si>
    <t>Reprises sur corrections de valeur et ajustements pour juste valeur sur immobilisations financières</t>
  </si>
  <si>
    <t>Reprises sur corrections de valeur sur immobilisations financières</t>
  </si>
  <si>
    <t>Revenus des immobilisations financières</t>
  </si>
  <si>
    <t>Actions</t>
  </si>
  <si>
    <t>Autres titres ayant le caractère d'immobilisations</t>
  </si>
  <si>
    <t>Prêts et créances immobilisés</t>
  </si>
  <si>
    <t>Reprises sur corrections de valeur et ajustements pour juste valeur sur éléments financiers de l'actif circulant</t>
  </si>
  <si>
    <t>Reprises sur corrections de valeur sur créances sur des entreprises liées et des entreprises avec lesquelles l'entité a un lien de</t>
  </si>
  <si>
    <t>Reprises sur corrections de valeur sur autres créances</t>
  </si>
  <si>
    <t>Reprises sur corrections de valeur sur valeurs mobilières</t>
  </si>
  <si>
    <t>Parts dans les entreprises liées</t>
  </si>
  <si>
    <t>Plus-value de cession et autres produits de valeurs mobilières</t>
  </si>
  <si>
    <t>Plus-value de cession de valeurs mobilières</t>
  </si>
  <si>
    <t>Autres produits de valeurs mobilières</t>
  </si>
  <si>
    <t>Autres intérêts et escomptes</t>
  </si>
  <si>
    <t>Intérêts sur comptes courants</t>
  </si>
  <si>
    <t>Intérêts sur comptes à terme</t>
  </si>
  <si>
    <t>Intérêts sur créances commerciales</t>
  </si>
  <si>
    <t>Escomptes d'effets de commerce</t>
  </si>
  <si>
    <t>Escomptes obtenus</t>
  </si>
  <si>
    <t>Intérêts sur autres créances</t>
  </si>
  <si>
    <t>Gains de change</t>
  </si>
  <si>
    <t>Quote-part de bénéfice dans les entreprises collectives (autres que les sociétés de capitaux)</t>
  </si>
  <si>
    <t>Autres produits financiers</t>
  </si>
  <si>
    <t>Reprises sur provisions financières</t>
  </si>
  <si>
    <t>Reprises sur provisions pour remboursement futur des emprunts obligataires - part du capital</t>
  </si>
  <si>
    <t>Reprises sur autres provisions financières</t>
  </si>
  <si>
    <t>Produits exceptionnels</t>
  </si>
  <si>
    <t>Reprises sur corrections de valeur exceptionnelles sur immobilisations incorporelles et corporelles</t>
  </si>
  <si>
    <t>Reprises sur corrections de valeur exceptionnelles sur éléments de l'actif circulant</t>
  </si>
  <si>
    <t>Sur stocks</t>
  </si>
  <si>
    <t>Sur créances de l'actif circulant</t>
  </si>
  <si>
    <t>Reprises sur corrections de valeur exceptionnelles sur créances</t>
  </si>
  <si>
    <t>Subventions et allocations exceptionnelles restant à recouvrer</t>
  </si>
  <si>
    <t>Autres reprises sur corrections de valeur exceptionnelles sur créances de l'actif circulant</t>
  </si>
  <si>
    <t>Produits de cession d'immobilisations incorporelles et corporelles</t>
  </si>
  <si>
    <t>Camionnettes et véhicules utilitaires</t>
  </si>
  <si>
    <t>Produits de cession d'immobilisations financières</t>
  </si>
  <si>
    <t>Créances sur entreprises liées</t>
  </si>
  <si>
    <t>Parts dans les entreprises avec lesquelles la société (l'entité) a un lien de participation</t>
  </si>
  <si>
    <t>Apports</t>
  </si>
  <si>
    <t>Produits de cession sur créances de l'actif circulant financier</t>
  </si>
  <si>
    <t>Créances sur des entreprises liées et sur des entreprises avec lesquelles la société (l'entité) a un lien de participation</t>
  </si>
  <si>
    <t>Autres produits exceptionnels</t>
  </si>
  <si>
    <t>Pénalités sur marchés et dédits perçus sur achats et sur ventes</t>
  </si>
  <si>
    <t>Libéralités reçues</t>
  </si>
  <si>
    <t>Sommes non retirées des rôles des syndicats de chasse</t>
  </si>
  <si>
    <t>Autres libéralités reçues</t>
  </si>
  <si>
    <t>Rentrées sur créances amorties</t>
  </si>
  <si>
    <t>Subventions exceptionnelles</t>
  </si>
  <si>
    <t>Bonis provenant de clauses d'indexation</t>
  </si>
  <si>
    <t>Bonis provenant du rachat par l'entité d'actions et d'obligations émises par elle-même</t>
  </si>
  <si>
    <t>Autres produits exceptionnels divers</t>
  </si>
  <si>
    <t>Indemnités d'assurances liées à des immobilisations</t>
  </si>
  <si>
    <t>Quote-part des legs et donations avec contrepartie d'actifs immobilisés virée au résultat de l'exercice</t>
  </si>
  <si>
    <t>Reprises sur provisions exceptionnelles</t>
  </si>
  <si>
    <t>Reprises sur provisions pour grosses réparations et remplacements d'investissements</t>
  </si>
  <si>
    <t>Reprises sur autres provisions exceptionnelles</t>
  </si>
  <si>
    <t>Régularisations d'impôts sur le résultat</t>
  </si>
  <si>
    <t>Régularisations d'impôt sur le revenu des collectivités</t>
  </si>
  <si>
    <t>Régularisations d'impôt commercial</t>
  </si>
  <si>
    <t>Régularisations d'impôts étrangers sur le résultat</t>
  </si>
  <si>
    <t>Reprises sur provisions pour impôts sur le résultat</t>
  </si>
  <si>
    <t>Reprises sur provisions pour impôts</t>
  </si>
  <si>
    <t>Reprises sur provisions pour impôts différés</t>
  </si>
  <si>
    <t>Régularisations d'autres impôts ne figurant pas sous le poste ci-dessus</t>
  </si>
  <si>
    <t>Régularisations d'impôt sur la fortune</t>
  </si>
  <si>
    <t>Régularisations de taxes d'abonnement</t>
  </si>
  <si>
    <t>Régularisations d'impôts étrangers</t>
  </si>
  <si>
    <t>Régularisations d'autres impôts et taxes</t>
  </si>
  <si>
    <t>Reprises sur provisions pour autres impôts</t>
  </si>
  <si>
    <t>TYPE D'ACTIVITE en 2023 :</t>
  </si>
  <si>
    <t>Nombre d'ETP reclassés au cours de l'année 2023</t>
  </si>
  <si>
    <t>Indemnités versées au cours de l'année 2023</t>
  </si>
  <si>
    <t>ATTENTION :  Ce formulaire ne concerne que le personnel lié à votre structure par un contrat de travail. La sous-traitance, le personnel extérieur ne sont pas concernés !</t>
  </si>
  <si>
    <t>Les auxiliaires de vie en formation (2e et 3e année), les aides-soignants en apprentissage pour adultes, les jobs de vacances, les apprentis et les personnes qui bénéficient d'une préretraite (ETP et frais) ne sont pas à recenser dans ce formulaire.</t>
  </si>
  <si>
    <t>Type de convention collective n°1</t>
  </si>
  <si>
    <t>1a</t>
  </si>
  <si>
    <t>1b</t>
  </si>
  <si>
    <t>1c</t>
  </si>
  <si>
    <t>1d</t>
  </si>
  <si>
    <t>3bis</t>
  </si>
  <si>
    <t>dont nombre d'ETP officiant comme qualiticien</t>
  </si>
  <si>
    <t>dont nombre d'ETP officiant comme Data Protection Officer (DPO)</t>
  </si>
  <si>
    <t>dont nombre d'ETP officiant comme correspondant informatique</t>
  </si>
  <si>
    <t>dont nombre d'ETP officiant comme gestionnaire de formation continue</t>
  </si>
  <si>
    <t>Nombre de personnes composant le nombre d’ETP total</t>
  </si>
  <si>
    <t>Salaires (Charge brute totale + part patronale, y compris le 13e mois)</t>
  </si>
  <si>
    <t>VERIFICATION
SALAIRES - ETP</t>
  </si>
  <si>
    <t>ADAPTATION SALAIRES SELON COT. PATRONALES ET REMB. MUTUALITE</t>
  </si>
  <si>
    <t>C6/PS1</t>
  </si>
  <si>
    <t>C5*</t>
  </si>
  <si>
    <t>C3/PS5</t>
  </si>
  <si>
    <t>C7/PE1</t>
  </si>
  <si>
    <t>C4/PE4</t>
  </si>
  <si>
    <t>C3/PE6</t>
  </si>
  <si>
    <t>C1/PAM3</t>
  </si>
  <si>
    <t>C7/PA1</t>
  </si>
  <si>
    <t>C4/PA3</t>
  </si>
  <si>
    <t>C3/PA4</t>
  </si>
  <si>
    <t>C2/PA5</t>
  </si>
  <si>
    <t>C1/PA6</t>
  </si>
  <si>
    <t>C1/PA7</t>
  </si>
  <si>
    <t>TOTAL GENERAL PERSONNEL</t>
  </si>
  <si>
    <t>TOTAL DES FRAIS DE PERSONNEL</t>
  </si>
  <si>
    <r>
      <t>Total des</t>
    </r>
    <r>
      <rPr>
        <b/>
        <sz val="11"/>
        <rFont val="Calibri"/>
        <family val="2"/>
      </rPr>
      <t xml:space="preserve"> cotisations patronales</t>
    </r>
  </si>
  <si>
    <r>
      <rPr>
        <b/>
        <sz val="11"/>
        <rFont val="Calibri"/>
        <family val="2"/>
      </rPr>
      <t>déjà incluses</t>
    </r>
    <r>
      <rPr>
        <sz val="11"/>
        <rFont val="Calibri"/>
        <family val="2"/>
      </rPr>
      <t xml:space="preserve"> ?</t>
    </r>
  </si>
  <si>
    <r>
      <t xml:space="preserve">Total des </t>
    </r>
    <r>
      <rPr>
        <b/>
        <sz val="11"/>
        <rFont val="Calibri"/>
        <family val="2"/>
      </rPr>
      <t>remboursements de la mutualité</t>
    </r>
  </si>
  <si>
    <r>
      <rPr>
        <b/>
        <sz val="11"/>
        <rFont val="Calibri"/>
        <family val="2"/>
      </rPr>
      <t>déjà déduits</t>
    </r>
    <r>
      <rPr>
        <sz val="11"/>
        <rFont val="Calibri"/>
        <family val="2"/>
      </rPr>
      <t xml:space="preserve"> ?</t>
    </r>
  </si>
  <si>
    <t>GRAND TOTAL</t>
  </si>
  <si>
    <t>Type de convention collective n°2</t>
  </si>
  <si>
    <t>CA9 / CS9</t>
  </si>
  <si>
    <t>CA8 / CS8</t>
  </si>
  <si>
    <t>CA7 / CS7</t>
  </si>
  <si>
    <t>CA4 / CS4</t>
  </si>
  <si>
    <t>CA10 / CS10</t>
  </si>
  <si>
    <t>CA6 / CS6</t>
  </si>
  <si>
    <t>CA1</t>
  </si>
  <si>
    <t>CA3</t>
  </si>
  <si>
    <t>CA2 / CS2</t>
  </si>
  <si>
    <t>Les auxiliaires de vie en formation (2e et 3e année), les aides-soignants en apprentissage pour adultes, les jobs de vacances, les apprentis et les personnes qui bénéficient d'une préretraite (ETP et frais) ne sont pas à recenser dans ce formulaire. Il y a un formulaire spécifique aux cas de préretraite.</t>
  </si>
  <si>
    <t>Type de convention collective n°3</t>
  </si>
  <si>
    <t>Toute convention collective</t>
  </si>
  <si>
    <t>Les auxiliaires de vie en formation (2e et 3e année), les aides-soignants en apprentissage pour adultes, les jobs de vacances, les apprentis et les personnes qui bénéficient d'une préretraite ne sont pas à recenser.</t>
  </si>
  <si>
    <t>Heures payées par la mutualité</t>
  </si>
  <si>
    <t>Maladie longue durée</t>
  </si>
  <si>
    <t>Congé de maternité et d'accueil</t>
  </si>
  <si>
    <t>Dispenses de travail</t>
  </si>
  <si>
    <t>Congé pour raisons familiales</t>
  </si>
  <si>
    <t>Maladie courte durée (inférieur au 77e jour)</t>
  </si>
  <si>
    <t>TOTAL DES HEURES D'ABSENCE</t>
  </si>
  <si>
    <t>Recensement des données 2023
 Formulaire n°2 SAS : Recensement du personnel salarié par activité
(Explications : voir fiche technique 2)</t>
  </si>
  <si>
    <t>Recensement des données 2023
 Formulaire n°2 FHL : Recensement du personnel salarié par activité
(Explications : voir fiche technique 2)</t>
  </si>
  <si>
    <t>Recensement des données 2023
 Formulaire n°2 ETAT : Recensement du personnel salarié par activité
(Explications : voir fiche technique 2)</t>
  </si>
  <si>
    <t>Recensement des données 2023
 Formulaire n°2 TOTAL : Recensement du personnel salarié par activité
(Explications : voir fiche technique 2)</t>
  </si>
  <si>
    <t>Orthophoniste</t>
  </si>
  <si>
    <t>Employé non diplômé</t>
  </si>
  <si>
    <t>CA9 / CS10</t>
  </si>
  <si>
    <t>Deux possibilités se présentent à vous pour saisir les données des différents comptes-titre (Veuillez de ne pas remplir les deux colonnes !) :</t>
  </si>
  <si>
    <r>
      <t xml:space="preserve">introduire le montant dans les sous comptes </t>
    </r>
    <r>
      <rPr>
        <b/>
        <sz val="11"/>
        <rFont val="Calibri"/>
        <family val="2"/>
        <scheme val="minor"/>
      </rPr>
      <t>ET</t>
    </r>
    <r>
      <rPr>
        <sz val="11"/>
        <rFont val="Calibri"/>
        <family val="2"/>
        <scheme val="minor"/>
      </rPr>
      <t xml:space="preserve"> les reprendre dans les agrégats</t>
    </r>
  </si>
  <si>
    <r>
      <t xml:space="preserve">introduire le montant dans les sous comptes </t>
    </r>
    <r>
      <rPr>
        <b/>
        <sz val="11"/>
        <rFont val="Calibri"/>
        <family val="2"/>
        <scheme val="minor"/>
      </rPr>
      <t>SANS</t>
    </r>
    <r>
      <rPr>
        <sz val="11"/>
        <rFont val="Calibri"/>
        <family val="2"/>
        <scheme val="minor"/>
      </rPr>
      <t xml:space="preserve"> les reprendre dans les agrégats</t>
    </r>
  </si>
  <si>
    <t>2 positions</t>
  </si>
  <si>
    <t>3 positions</t>
  </si>
  <si>
    <t>4 positions</t>
  </si>
  <si>
    <t>5 positions</t>
  </si>
  <si>
    <t>6 positions</t>
  </si>
  <si>
    <t>7 positions</t>
  </si>
  <si>
    <t>8 positions</t>
  </si>
  <si>
    <t>9 positions</t>
  </si>
  <si>
    <t>X</t>
  </si>
  <si>
    <t>Recensement des données 2023
Formulaire n°3 : Situation des charges
(Explications : voir fiche technique 3)</t>
  </si>
  <si>
    <t>Recensement des données 2023
Formulaire n°3 : Situation des produits
(Explications : voir fiche technique 3)</t>
  </si>
  <si>
    <t>Recensement des données 2023
 Formulaire n°2.3 : Recensement du personnel préretraité
(Explications : voir fiche technique 2.3)</t>
  </si>
  <si>
    <t>Recensement des données 2023
Formulaire n°2.4 : Recensement des absences du personnel salarié
(Explications : voir fiche technique 2.4)</t>
  </si>
  <si>
    <t>Heures payées directement par la CNS</t>
  </si>
  <si>
    <t>Recensement des données 2023 pour la période du 1er juillet au 31 décembre 2023
Formulaire 8 : Activités non opposables sur l'exercice 2023
Total des ETP affectés aux activités non opposables à la CNS
(Explications : voir fiche technique 8)</t>
  </si>
  <si>
    <t>Recensement des données 2023 pour la période du 1er juillet au 31 décembre 2023
Formulaire 8: Activités non opposables sur l'exercice 2023
ETP affectés à d'autres activités non opposables à la CNS - Aides et soins sans prise en charge par la CNS (seuil pas atteint, autres caisses, MIFA)
(Explications : voir fiche technique 8)</t>
  </si>
  <si>
    <t>Recensement des données 2023 pour la période du 1er juillet au 31 décembre 2023
Formulaire 8: Activités non opposables sur l'exercice 2023
ETP affectés à d'autres activités non opposables à la CNS - Gestion des médicaments 
(Explications : voir fiche technique 8)</t>
  </si>
  <si>
    <t>Montant facturé pour l'exercice prestation du 1er juillet au 31 décembre 2023</t>
  </si>
  <si>
    <t>1e</t>
  </si>
  <si>
    <t>1f</t>
  </si>
  <si>
    <t>dont nombre d'ETP Direction</t>
  </si>
  <si>
    <t>dont nombre d'ETP Coordination/ Organisation</t>
  </si>
  <si>
    <t>Nombre d'ETP</t>
  </si>
  <si>
    <t xml:space="preserve"> à ventiler en fonction des
qualifications impliquées par le prestataire </t>
  </si>
  <si>
    <t xml:space="preserve">à ventiler en fonction des
qualifications impliquées par le prestataire </t>
  </si>
  <si>
    <t>DECRIRE LE CONTENU DU COMPTE DANS LES CASES CI-DESSOUS</t>
  </si>
  <si>
    <t xml:space="preserve">AEVHB01 </t>
  </si>
  <si>
    <t xml:space="preserve">AEVHB02 </t>
  </si>
  <si>
    <t xml:space="preserve">AEVHB03 </t>
  </si>
  <si>
    <t>AEVHB04</t>
  </si>
  <si>
    <t xml:space="preserve">AEVM11 </t>
  </si>
  <si>
    <t xml:space="preserve">AEVM12 </t>
  </si>
  <si>
    <t xml:space="preserve">AEVM13 </t>
  </si>
  <si>
    <t xml:space="preserve">AEVM14 </t>
  </si>
  <si>
    <t xml:space="preserve">AEVM15 </t>
  </si>
  <si>
    <t xml:space="preserve">AEVM16 </t>
  </si>
  <si>
    <t>Recensement des données 2023
Formulaire n°2.1 : Recensement des reclassements internes du personnel salarié
(Explications : voir fiche technique 2.1)</t>
  </si>
  <si>
    <t>Recensement des données 2023
Formulaire n°2.2 : Recensement des reclassements externes du personnel salarié
(Explications : voir fiche technique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</si>
</sst>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quot;€&quot;_-;\-* #,##0.00\ &quot;€&quot;_-;_-* &quot;-&quot;??\ &quot;€&quot;_-;_-@_-"/>
    <numFmt numFmtId="165" formatCode="_-* #,##0.00\ _€_-;\-* #,##0.00\ _€_-;_-* &quot;-&quot;??\ _€_-;_-@_-"/>
    <numFmt numFmtId="166" formatCode="_-* #,##0.00\ [$€-1]_-;\-* #,##0.00\ [$€-1]_-;_-* &quot;-&quot;??\ [$€-1]_-"/>
    <numFmt numFmtId="167" formatCode="_(* #,##0_);_(* \(#,##0\);_(* &quot;-&quot;_);_(@_)"/>
    <numFmt numFmtId="168" formatCode="_(&quot;$&quot;* #,##0_);_(&quot;$&quot;* \(#,##0\);_(&quot;$&quot;* &quot;-&quot;_);_(@_)"/>
    <numFmt numFmtId="169" formatCode="dd\ /\ mm\ /\ yy"/>
    <numFmt numFmtId="170" formatCode="mmmm"/>
    <numFmt numFmtId="171" formatCode="dd"/>
    <numFmt numFmtId="172" formatCode="_ * #,##0.00_ ;_ * \-#,##0.00_ ;_ * &quot;-&quot;??_ ;_ @_ "/>
    <numFmt numFmtId="173" formatCode="_-* #,##0\ _€_-;\-* #,##0\ _€_-;_-* &quot;-&quot;??\ _€_-;_-@_-"/>
    <numFmt numFmtId="174" formatCode="_-* #,##0_-;\-* #,##0_-;_-* &quot;-&quot;??_-;_-@_-"/>
  </numFmts>
  <fonts count="53">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sz val="11"/>
      <color rgb="FFFF0000"/>
      <name val="Calibri"/>
      <family val="2"/>
      <scheme val="minor"/>
    </font>
    <font>
      <b/>
      <sz val="11"/>
      <color theme="1"/>
      <name val="Calibri"/>
      <family val="2"/>
    </font>
    <font>
      <b/>
      <u/>
      <sz val="11"/>
      <name val="Calibri"/>
      <family val="2"/>
    </font>
    <font>
      <sz val="11"/>
      <color theme="0"/>
      <name val="Calibri"/>
      <family val="2"/>
      <scheme val="minor"/>
    </font>
    <font>
      <sz val="14"/>
      <color theme="1"/>
      <name val="Calibri"/>
      <family val="2"/>
      <scheme val="minor"/>
    </font>
    <font>
      <b/>
      <sz val="14"/>
      <color theme="1"/>
      <name val="Calibri"/>
      <family val="2"/>
      <scheme val="minor"/>
    </font>
    <font>
      <sz val="14"/>
      <name val="Calibri"/>
      <family val="2"/>
    </font>
    <font>
      <b/>
      <sz val="12"/>
      <color theme="1"/>
      <name val="Calibri"/>
      <family val="2"/>
      <scheme val="minor"/>
    </font>
    <font>
      <b/>
      <sz val="10"/>
      <color rgb="FF000000"/>
      <name val="Arial-BoldMT"/>
    </font>
    <font>
      <sz val="10"/>
      <color rgb="FF000000"/>
      <name val="ArialMT"/>
    </font>
    <font>
      <sz val="11"/>
      <color theme="1"/>
      <name val="Calibri"/>
      <family val="2"/>
    </font>
  </fonts>
  <fills count="4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
      <patternFill patternType="solid">
        <fgColor theme="5" tint="0.39997558519241921"/>
        <bgColor indexed="64"/>
      </patternFill>
    </fill>
    <fill>
      <patternFill patternType="lightUp">
        <bgColor theme="0" tint="-0.14996795556505021"/>
      </patternFill>
    </fill>
    <fill>
      <patternFill patternType="solid">
        <fgColor theme="9"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02">
    <xf numFmtId="0" fontId="0" fillId="0" borderId="0"/>
    <xf numFmtId="16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0" borderId="0" applyNumberFormat="0" applyBorder="0" applyAlignment="0" applyProtection="0"/>
    <xf numFmtId="166"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166"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6"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6"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6"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6"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166"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166" fontId="10" fillId="19"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166" fontId="8" fillId="20"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166"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166"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166"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6"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0" fontId="17" fillId="28" borderId="19" applyNumberFormat="0" applyAlignment="0" applyProtection="0"/>
    <xf numFmtId="166" fontId="17" fillId="28" borderId="19" applyNumberFormat="0" applyAlignment="0" applyProtection="0"/>
    <xf numFmtId="0" fontId="17" fillId="28" borderId="19" applyNumberFormat="0" applyAlignment="0" applyProtection="0"/>
    <xf numFmtId="0" fontId="18" fillId="0" borderId="20" applyNumberFormat="0" applyFill="0" applyAlignment="0" applyProtection="0"/>
    <xf numFmtId="166" fontId="18" fillId="0" borderId="20" applyNumberFormat="0" applyFill="0" applyAlignment="0" applyProtection="0"/>
    <xf numFmtId="0" fontId="18" fillId="0" borderId="20" applyNumberFormat="0" applyFill="0" applyAlignment="0" applyProtection="0"/>
    <xf numFmtId="167" fontId="5" fillId="0" borderId="0" applyFont="0" applyFill="0" applyBorder="0" applyAlignment="0" applyProtection="0"/>
    <xf numFmtId="0" fontId="5" fillId="29" borderId="21" applyNumberFormat="0" applyFont="0" applyAlignment="0" applyProtection="0"/>
    <xf numFmtId="166" fontId="5" fillId="29" borderId="21" applyNumberFormat="0" applyFont="0" applyAlignment="0" applyProtection="0"/>
    <xf numFmtId="0" fontId="5" fillId="29" borderId="21" applyNumberFormat="0" applyFont="0" applyAlignment="0" applyProtection="0"/>
    <xf numFmtId="168" fontId="5" fillId="0" borderId="0" applyFont="0" applyFill="0" applyBorder="0" applyAlignment="0" applyProtection="0"/>
    <xf numFmtId="0" fontId="19" fillId="15" borderId="19" applyNumberFormat="0" applyAlignment="0" applyProtection="0"/>
    <xf numFmtId="166" fontId="19" fillId="15" borderId="19" applyNumberFormat="0" applyAlignment="0" applyProtection="0"/>
    <xf numFmtId="0" fontId="19" fillId="15" borderId="19" applyNumberFormat="0" applyAlignment="0" applyProtection="0"/>
    <xf numFmtId="166"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0" fontId="20" fillId="11" borderId="0" applyNumberFormat="0" applyBorder="0" applyAlignment="0" applyProtection="0"/>
    <xf numFmtId="0" fontId="21" fillId="0" borderId="0" applyNumberFormat="0" applyFill="0" applyBorder="0" applyAlignment="0" applyProtection="0">
      <alignment vertical="top"/>
      <protection locked="0"/>
    </xf>
    <xf numFmtId="166"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6" fontId="22" fillId="0" borderId="0" applyNumberFormat="0" applyFill="0" applyBorder="0" applyAlignment="0" applyProtection="0">
      <alignment vertical="top"/>
      <protection locked="0"/>
    </xf>
    <xf numFmtId="166" fontId="23" fillId="0" borderId="0" applyNumberFormat="0" applyFill="0" applyBorder="0" applyAlignment="0" applyProtection="0">
      <alignment vertical="top"/>
      <protection locked="0"/>
    </xf>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2"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4" fillId="30" borderId="0" applyNumberFormat="0" applyBorder="0" applyAlignment="0" applyProtection="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1" fillId="0" borderId="0"/>
    <xf numFmtId="166" fontId="10" fillId="0" borderId="0"/>
    <xf numFmtId="0" fontId="11" fillId="0" borderId="0"/>
    <xf numFmtId="0" fontId="11" fillId="0" borderId="0"/>
    <xf numFmtId="166" fontId="10" fillId="0" borderId="0"/>
    <xf numFmtId="0" fontId="11" fillId="0" borderId="0"/>
    <xf numFmtId="0" fontId="11" fillId="0" borderId="0"/>
    <xf numFmtId="166" fontId="10" fillId="0" borderId="0"/>
    <xf numFmtId="0" fontId="11" fillId="0" borderId="0"/>
    <xf numFmtId="0" fontId="11" fillId="0" borderId="0"/>
    <xf numFmtId="0" fontId="11" fillId="0" borderId="0"/>
    <xf numFmtId="166" fontId="10" fillId="0" borderId="0"/>
    <xf numFmtId="0" fontId="11" fillId="0" borderId="0"/>
    <xf numFmtId="166" fontId="11" fillId="0" borderId="0"/>
    <xf numFmtId="166" fontId="10" fillId="0" borderId="0"/>
    <xf numFmtId="0" fontId="11" fillId="0" borderId="0"/>
    <xf numFmtId="0" fontId="11" fillId="0" borderId="0"/>
    <xf numFmtId="166" fontId="5" fillId="0" borderId="0"/>
    <xf numFmtId="0" fontId="11" fillId="0" borderId="0"/>
    <xf numFmtId="166" fontId="11" fillId="0" borderId="0"/>
    <xf numFmtId="0" fontId="11" fillId="0" borderId="0"/>
    <xf numFmtId="0" fontId="11" fillId="0" borderId="0"/>
    <xf numFmtId="166" fontId="10" fillId="0" borderId="0"/>
    <xf numFmtId="0" fontId="11" fillId="0" borderId="0"/>
    <xf numFmtId="166" fontId="11" fillId="0" borderId="0"/>
    <xf numFmtId="166" fontId="10" fillId="0" borderId="0"/>
    <xf numFmtId="0" fontId="11" fillId="0" borderId="0"/>
    <xf numFmtId="166" fontId="11" fillId="0" borderId="0"/>
    <xf numFmtId="166" fontId="10" fillId="0" borderId="0"/>
    <xf numFmtId="0" fontId="11" fillId="0" borderId="0"/>
    <xf numFmtId="0" fontId="11" fillId="0" borderId="0"/>
    <xf numFmtId="0" fontId="11" fillId="0" borderId="0"/>
    <xf numFmtId="166" fontId="10" fillId="0" borderId="0"/>
    <xf numFmtId="0" fontId="11" fillId="0" borderId="0"/>
    <xf numFmtId="166" fontId="11" fillId="0" borderId="0"/>
    <xf numFmtId="166" fontId="10"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0" fillId="0" borderId="0"/>
    <xf numFmtId="0" fontId="11" fillId="0" borderId="0"/>
    <xf numFmtId="166" fontId="11" fillId="0" borderId="0"/>
    <xf numFmtId="166" fontId="10" fillId="0" borderId="0"/>
    <xf numFmtId="0" fontId="5" fillId="0" borderId="0"/>
    <xf numFmtId="166" fontId="5" fillId="0" borderId="0"/>
    <xf numFmtId="0" fontId="11"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1" fillId="0" borderId="0"/>
    <xf numFmtId="166" fontId="10" fillId="0" borderId="0"/>
    <xf numFmtId="0" fontId="11" fillId="0" borderId="0"/>
    <xf numFmtId="166" fontId="11" fillId="0" borderId="0"/>
    <xf numFmtId="166" fontId="10" fillId="0" borderId="0"/>
    <xf numFmtId="166" fontId="1" fillId="0" borderId="0"/>
    <xf numFmtId="166" fontId="1" fillId="0" borderId="0"/>
    <xf numFmtId="0" fontId="1" fillId="0" borderId="0"/>
    <xf numFmtId="166" fontId="25" fillId="0" borderId="0"/>
    <xf numFmtId="166"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6" fontId="5" fillId="0" borderId="0"/>
    <xf numFmtId="0" fontId="5" fillId="0" borderId="0"/>
    <xf numFmtId="166" fontId="5" fillId="0" borderId="0"/>
    <xf numFmtId="166" fontId="11" fillId="0" borderId="0"/>
    <xf numFmtId="166" fontId="10" fillId="0" borderId="0"/>
    <xf numFmtId="0" fontId="5" fillId="0" borderId="0"/>
    <xf numFmtId="166" fontId="5" fillId="0" borderId="0"/>
    <xf numFmtId="0" fontId="5" fillId="0" borderId="0"/>
    <xf numFmtId="166"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6" fontId="5" fillId="0" borderId="0"/>
    <xf numFmtId="0" fontId="5" fillId="0" borderId="0"/>
    <xf numFmtId="0" fontId="11" fillId="0" borderId="0"/>
    <xf numFmtId="166" fontId="5" fillId="0" borderId="0"/>
    <xf numFmtId="0" fontId="10" fillId="0" borderId="0"/>
    <xf numFmtId="0" fontId="11" fillId="0" borderId="0"/>
    <xf numFmtId="166" fontId="11" fillId="0" borderId="0"/>
    <xf numFmtId="166" fontId="10" fillId="0" borderId="0"/>
    <xf numFmtId="166"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6" fontId="5" fillId="0" borderId="0"/>
    <xf numFmtId="166" fontId="11" fillId="0" borderId="0"/>
    <xf numFmtId="166" fontId="10" fillId="0" borderId="0"/>
    <xf numFmtId="0" fontId="5"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9" borderId="0" applyNumberFormat="0" applyBorder="0" applyAlignment="0" applyProtection="0"/>
    <xf numFmtId="166" fontId="16" fillId="9" borderId="0" applyNumberFormat="0" applyBorder="0" applyAlignment="0" applyProtection="0"/>
    <xf numFmtId="166" fontId="27" fillId="12" borderId="0" applyNumberFormat="0" applyBorder="0" applyAlignment="0" applyProtection="0"/>
    <xf numFmtId="0" fontId="27" fillId="12" borderId="0" applyNumberFormat="0" applyBorder="0" applyAlignment="0" applyProtection="0"/>
    <xf numFmtId="0" fontId="28" fillId="28" borderId="22" applyNumberFormat="0" applyAlignment="0" applyProtection="0"/>
    <xf numFmtId="166"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0" borderId="26" applyNumberFormat="0" applyFill="0" applyAlignment="0" applyProtection="0"/>
    <xf numFmtId="0" fontId="2" fillId="31" borderId="27" applyNumberFormat="0" applyAlignment="0" applyProtection="0"/>
    <xf numFmtId="43" fontId="11" fillId="0" borderId="0" applyFont="0" applyFill="0" applyBorder="0" applyAlignment="0" applyProtection="0"/>
    <xf numFmtId="0" fontId="5" fillId="0" borderId="0"/>
  </cellStyleXfs>
  <cellXfs count="511">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6" xfId="2" applyFont="1" applyBorder="1" applyAlignment="1" applyProtection="1">
      <alignment vertical="center"/>
    </xf>
    <xf numFmtId="0" fontId="4" fillId="3" borderId="2" xfId="2" applyFont="1" applyFill="1" applyBorder="1" applyAlignment="1" applyProtection="1">
      <alignment vertical="center"/>
    </xf>
    <xf numFmtId="0" fontId="3" fillId="0" borderId="6"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3" xfId="2" applyFont="1" applyFill="1" applyBorder="1" applyAlignment="1" applyProtection="1">
      <alignment vertical="center"/>
    </xf>
    <xf numFmtId="0" fontId="36" fillId="0" borderId="0" xfId="2" applyFont="1" applyBorder="1" applyAlignment="1" applyProtection="1">
      <alignment horizontal="center" vertical="center"/>
    </xf>
    <xf numFmtId="0" fontId="0" fillId="0" borderId="0" xfId="0" applyFont="1" applyAlignment="1" applyProtection="1">
      <alignment vertical="center"/>
    </xf>
    <xf numFmtId="0" fontId="36" fillId="32" borderId="4" xfId="2" applyFont="1" applyFill="1" applyBorder="1" applyAlignment="1" applyProtection="1">
      <alignment horizontal="center" vertical="center"/>
    </xf>
    <xf numFmtId="0" fontId="13" fillId="32" borderId="4" xfId="2" applyFont="1" applyFill="1" applyBorder="1" applyAlignment="1" applyProtection="1">
      <alignment horizontal="center" vertical="center"/>
    </xf>
    <xf numFmtId="0" fontId="3" fillId="0" borderId="0" xfId="2" applyFont="1" applyAlignment="1" applyProtection="1">
      <alignment horizontal="center" vertical="center"/>
    </xf>
    <xf numFmtId="0" fontId="7" fillId="4" borderId="3" xfId="2" applyFont="1" applyFill="1" applyBorder="1" applyAlignment="1" applyProtection="1">
      <alignment vertical="center"/>
    </xf>
    <xf numFmtId="0" fontId="3" fillId="3" borderId="4" xfId="2" applyFont="1" applyFill="1" applyBorder="1" applyAlignment="1" applyProtection="1">
      <alignment vertical="center"/>
    </xf>
    <xf numFmtId="4" fontId="3" fillId="2" borderId="4" xfId="2" applyNumberFormat="1" applyFont="1" applyFill="1" applyBorder="1" applyAlignment="1" applyProtection="1">
      <alignment vertical="center"/>
    </xf>
    <xf numFmtId="0" fontId="0" fillId="0" borderId="6" xfId="0" applyFont="1" applyBorder="1" applyAlignment="1" applyProtection="1">
      <alignment vertical="center"/>
    </xf>
    <xf numFmtId="0" fontId="12" fillId="0" borderId="6" xfId="0" applyFont="1" applyBorder="1" applyAlignment="1" applyProtection="1">
      <alignment horizontal="lef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1" xfId="2" applyFont="1" applyBorder="1" applyAlignment="1" applyProtection="1">
      <alignment horizontal="center" vertical="center"/>
    </xf>
    <xf numFmtId="0" fontId="38" fillId="0" borderId="7" xfId="2" applyFont="1" applyBorder="1" applyAlignment="1" applyProtection="1">
      <alignment horizontal="center" vertical="center"/>
    </xf>
    <xf numFmtId="0" fontId="38" fillId="0" borderId="12" xfId="2" applyFont="1" applyBorder="1" applyAlignment="1" applyProtection="1">
      <alignment horizontal="center" vertical="center"/>
    </xf>
    <xf numFmtId="0" fontId="37" fillId="0" borderId="6" xfId="2" applyFont="1" applyBorder="1" applyAlignment="1" applyProtection="1">
      <alignment vertical="center"/>
    </xf>
    <xf numFmtId="0" fontId="13" fillId="0" borderId="0" xfId="2" applyFont="1" applyBorder="1" applyAlignment="1" applyProtection="1">
      <alignment horizontal="left" vertical="center"/>
    </xf>
    <xf numFmtId="0" fontId="13" fillId="0" borderId="10" xfId="2" applyFont="1" applyBorder="1" applyAlignment="1" applyProtection="1">
      <alignment horizontal="left" vertical="center"/>
    </xf>
    <xf numFmtId="0" fontId="13" fillId="0" borderId="6" xfId="2" applyFont="1" applyBorder="1" applyAlignment="1" applyProtection="1">
      <alignment vertical="center"/>
    </xf>
    <xf numFmtId="0" fontId="13" fillId="8" borderId="6" xfId="2" applyFont="1" applyFill="1" applyBorder="1" applyAlignment="1" applyProtection="1">
      <alignment vertical="center"/>
    </xf>
    <xf numFmtId="0" fontId="0" fillId="0" borderId="0" xfId="0" applyFont="1" applyFill="1" applyAlignment="1" applyProtection="1">
      <alignment vertical="center"/>
    </xf>
    <xf numFmtId="0" fontId="0" fillId="0" borderId="9" xfId="0" applyFont="1" applyBorder="1" applyAlignment="1" applyProtection="1">
      <alignment vertical="center"/>
    </xf>
    <xf numFmtId="0" fontId="13" fillId="0" borderId="9" xfId="2" applyFont="1" applyBorder="1" applyAlignment="1" applyProtection="1">
      <alignment horizontal="left" vertical="center"/>
    </xf>
    <xf numFmtId="0" fontId="13" fillId="0" borderId="14" xfId="2" applyFont="1" applyBorder="1" applyAlignment="1" applyProtection="1">
      <alignment horizontal="left" vertical="center"/>
    </xf>
    <xf numFmtId="0" fontId="13" fillId="0" borderId="0" xfId="2" applyFont="1" applyBorder="1" applyAlignment="1" applyProtection="1">
      <alignment vertical="center"/>
    </xf>
    <xf numFmtId="0" fontId="13" fillId="0" borderId="11" xfId="2" applyFont="1" applyBorder="1" applyAlignment="1" applyProtection="1">
      <alignment vertical="center"/>
    </xf>
    <xf numFmtId="0" fontId="0" fillId="0" borderId="7" xfId="0" applyFont="1" applyBorder="1" applyAlignment="1" applyProtection="1">
      <alignment vertical="center"/>
    </xf>
    <xf numFmtId="0" fontId="13" fillId="0" borderId="7" xfId="2" applyFont="1" applyBorder="1" applyAlignment="1" applyProtection="1">
      <alignment horizontal="left" vertical="center"/>
    </xf>
    <xf numFmtId="0" fontId="13" fillId="0" borderId="12"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3" xfId="2" applyFont="1" applyBorder="1" applyAlignment="1" applyProtection="1">
      <alignment vertical="center"/>
    </xf>
    <xf numFmtId="0" fontId="0" fillId="0" borderId="14" xfId="0" applyFont="1" applyBorder="1" applyAlignment="1" applyProtection="1">
      <alignment vertical="center"/>
    </xf>
    <xf numFmtId="0" fontId="13" fillId="0" borderId="0" xfId="2" applyFont="1" applyAlignment="1" applyProtection="1">
      <alignment vertical="center"/>
    </xf>
    <xf numFmtId="0" fontId="0" fillId="0" borderId="12" xfId="0" applyFont="1" applyBorder="1" applyAlignment="1" applyProtection="1">
      <alignment vertical="center"/>
    </xf>
    <xf numFmtId="0" fontId="0" fillId="0" borderId="0" xfId="0" applyFont="1" applyBorder="1" applyAlignment="1" applyProtection="1">
      <alignment horizontal="left" vertical="center"/>
    </xf>
    <xf numFmtId="0" fontId="0" fillId="0" borderId="10" xfId="0" applyFont="1" applyBorder="1" applyAlignment="1" applyProtection="1">
      <alignment vertical="center"/>
    </xf>
    <xf numFmtId="0" fontId="0" fillId="0" borderId="13" xfId="0" applyFont="1" applyBorder="1" applyAlignment="1" applyProtection="1">
      <alignment vertical="center"/>
    </xf>
    <xf numFmtId="0" fontId="0" fillId="0" borderId="11" xfId="0" applyFont="1" applyBorder="1" applyAlignment="1" applyProtection="1">
      <alignment vertical="center"/>
    </xf>
    <xf numFmtId="1" fontId="13" fillId="0" borderId="1" xfId="2" applyNumberFormat="1" applyFont="1" applyFill="1" applyBorder="1" applyAlignment="1" applyProtection="1">
      <alignment horizontal="center" vertical="center"/>
      <protection locked="0"/>
    </xf>
    <xf numFmtId="0" fontId="39" fillId="0" borderId="6" xfId="2" applyFont="1" applyFill="1" applyBorder="1" applyAlignment="1" applyProtection="1">
      <alignment vertical="center"/>
    </xf>
    <xf numFmtId="0" fontId="40" fillId="0" borderId="9" xfId="0" applyFont="1" applyFill="1" applyBorder="1" applyAlignment="1" applyProtection="1">
      <alignment horizontal="left" vertical="center"/>
    </xf>
    <xf numFmtId="0" fontId="40" fillId="0" borderId="9" xfId="0" applyFont="1" applyFill="1" applyBorder="1" applyAlignment="1" applyProtection="1">
      <alignment vertical="center"/>
    </xf>
    <xf numFmtId="0" fontId="41"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15" xfId="0" applyNumberFormat="1" applyFont="1" applyBorder="1" applyAlignment="1" applyProtection="1">
      <alignment vertical="center"/>
    </xf>
    <xf numFmtId="0" fontId="13" fillId="0" borderId="10" xfId="2" applyFont="1" applyFill="1" applyBorder="1" applyAlignment="1" applyProtection="1">
      <alignment horizontal="left" vertical="center"/>
    </xf>
    <xf numFmtId="0" fontId="40" fillId="0" borderId="14" xfId="0" applyFont="1" applyFill="1" applyBorder="1" applyAlignment="1" applyProtection="1">
      <alignment vertical="center"/>
    </xf>
    <xf numFmtId="0" fontId="0" fillId="0" borderId="10" xfId="0" applyFont="1" applyBorder="1" applyAlignment="1" applyProtection="1">
      <alignment horizontal="left" vertical="center"/>
    </xf>
    <xf numFmtId="0" fontId="3" fillId="5" borderId="2" xfId="0" applyFont="1" applyFill="1" applyBorder="1" applyAlignment="1" applyProtection="1">
      <alignment vertical="center" wrapText="1"/>
    </xf>
    <xf numFmtId="0" fontId="3" fillId="0" borderId="4" xfId="2" applyFont="1" applyBorder="1" applyAlignment="1" applyProtection="1">
      <alignment vertical="center"/>
    </xf>
    <xf numFmtId="4" fontId="4" fillId="3" borderId="1" xfId="2" applyNumberFormat="1" applyFont="1" applyFill="1" applyBorder="1" applyAlignment="1" applyProtection="1">
      <alignment horizontal="right" vertical="center"/>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horizontal="center" vertical="center"/>
    </xf>
    <xf numFmtId="4" fontId="0" fillId="0" borderId="1" xfId="0" applyNumberFormat="1" applyFont="1" applyBorder="1" applyAlignment="1" applyProtection="1">
      <alignment vertical="center"/>
      <protection locked="0"/>
    </xf>
    <xf numFmtId="0" fontId="37" fillId="0" borderId="0" xfId="2" applyFont="1" applyBorder="1" applyAlignment="1" applyProtection="1">
      <alignment horizontal="center" vertical="center" wrapText="1"/>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6" fillId="0" borderId="0" xfId="2" applyFont="1" applyBorder="1" applyAlignment="1" applyProtection="1">
      <alignment vertical="center"/>
    </xf>
    <xf numFmtId="0" fontId="37" fillId="32" borderId="2" xfId="2" applyFont="1" applyFill="1" applyBorder="1" applyAlignment="1" applyProtection="1">
      <alignment horizontal="left" vertical="center"/>
    </xf>
    <xf numFmtId="0" fontId="36" fillId="32" borderId="3"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32"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0" fontId="37" fillId="32" borderId="2" xfId="2" applyFont="1" applyFill="1" applyBorder="1" applyAlignment="1" applyProtection="1">
      <alignment vertical="center" wrapText="1"/>
    </xf>
    <xf numFmtId="0" fontId="13" fillId="0" borderId="0" xfId="2" applyFont="1" applyBorder="1" applyAlignment="1" applyProtection="1">
      <alignment horizontal="center" vertical="center" wrapText="1"/>
    </xf>
    <xf numFmtId="4" fontId="13" fillId="0" borderId="1" xfId="2" applyNumberFormat="1" applyFont="1" applyFill="1" applyBorder="1" applyAlignment="1" applyProtection="1">
      <alignment horizontal="right" vertical="center"/>
      <protection locked="0"/>
    </xf>
    <xf numFmtId="3"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42" fillId="0" borderId="0" xfId="0" applyFont="1" applyAlignment="1" applyProtection="1">
      <alignment vertical="center"/>
    </xf>
    <xf numFmtId="3" fontId="13" fillId="4" borderId="8" xfId="2" applyNumberFormat="1" applyFont="1" applyFill="1" applyBorder="1" applyAlignment="1" applyProtection="1">
      <alignment horizontal="right" vertical="center"/>
    </xf>
    <xf numFmtId="0" fontId="13" fillId="4" borderId="1" xfId="2" applyFont="1" applyFill="1" applyBorder="1" applyAlignment="1" applyProtection="1">
      <alignment vertical="center"/>
    </xf>
    <xf numFmtId="0" fontId="13" fillId="0" borderId="1" xfId="2" applyFont="1" applyBorder="1" applyAlignment="1" applyProtection="1">
      <alignment vertical="center" wrapText="1"/>
    </xf>
    <xf numFmtId="0" fontId="13" fillId="0" borderId="1" xfId="2" applyFont="1" applyBorder="1" applyAlignment="1" applyProtection="1">
      <alignment vertical="center"/>
    </xf>
    <xf numFmtId="0" fontId="37" fillId="0" borderId="0" xfId="2" applyFont="1" applyBorder="1" applyAlignment="1" applyProtection="1">
      <alignment horizontal="left" vertical="center" wrapText="1"/>
    </xf>
    <xf numFmtId="3" fontId="13" fillId="4" borderId="1" xfId="2" applyNumberFormat="1" applyFont="1" applyFill="1" applyBorder="1" applyAlignment="1" applyProtection="1">
      <alignment horizontal="right" vertical="center"/>
    </xf>
    <xf numFmtId="0" fontId="37" fillId="0" borderId="0" xfId="2" applyFont="1" applyFill="1" applyBorder="1" applyAlignment="1" applyProtection="1">
      <alignment vertical="center" wrapText="1"/>
    </xf>
    <xf numFmtId="0" fontId="13" fillId="0" borderId="15" xfId="2" applyFont="1" applyFill="1" applyBorder="1" applyAlignment="1" applyProtection="1">
      <alignment vertical="center" wrapText="1"/>
      <protection locked="0"/>
    </xf>
    <xf numFmtId="0" fontId="0" fillId="0" borderId="2" xfId="0" applyFont="1" applyBorder="1" applyAlignment="1" applyProtection="1">
      <alignment horizontal="left" vertical="center"/>
    </xf>
    <xf numFmtId="0" fontId="37" fillId="2" borderId="28" xfId="2" applyFont="1" applyFill="1" applyBorder="1" applyAlignment="1" applyProtection="1">
      <alignment vertical="center" wrapText="1"/>
    </xf>
    <xf numFmtId="0" fontId="7" fillId="0" borderId="5" xfId="2" applyFont="1" applyBorder="1" applyAlignment="1" applyProtection="1">
      <alignment horizontal="center" vertical="center"/>
    </xf>
    <xf numFmtId="3" fontId="13" fillId="0" borderId="8" xfId="2" applyNumberFormat="1" applyFont="1" applyFill="1" applyBorder="1" applyAlignment="1" applyProtection="1">
      <alignment horizontal="right" vertical="center"/>
      <protection locked="0"/>
    </xf>
    <xf numFmtId="0" fontId="0" fillId="0" borderId="1" xfId="0" applyFont="1" applyBorder="1" applyAlignment="1" applyProtection="1">
      <alignment vertical="center"/>
    </xf>
    <xf numFmtId="4" fontId="3" fillId="2" borderId="3" xfId="2" applyNumberFormat="1" applyFont="1" applyFill="1" applyBorder="1" applyAlignment="1" applyProtection="1">
      <alignment vertical="center"/>
    </xf>
    <xf numFmtId="3" fontId="13" fillId="3"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0" fontId="3" fillId="0" borderId="14" xfId="2" applyFont="1" applyFill="1" applyBorder="1" applyAlignment="1" applyProtection="1">
      <alignment vertical="center"/>
    </xf>
    <xf numFmtId="0" fontId="4" fillId="0" borderId="5" xfId="2" applyFont="1" applyBorder="1" applyAlignment="1" applyProtection="1">
      <alignment horizontal="center" vertical="center" wrapText="1"/>
    </xf>
    <xf numFmtId="4" fontId="3" fillId="2" borderId="3" xfId="2" applyNumberFormat="1" applyFont="1" applyFill="1" applyBorder="1" applyAlignment="1" applyProtection="1">
      <alignment vertical="center"/>
      <protection locked="0"/>
    </xf>
    <xf numFmtId="3" fontId="13" fillId="0" borderId="8" xfId="2" applyNumberFormat="1" applyFont="1" applyFill="1" applyBorder="1" applyAlignment="1" applyProtection="1">
      <alignment horizontal="right" vertical="center"/>
    </xf>
    <xf numFmtId="4" fontId="3" fillId="2" borderId="4" xfId="2" applyNumberFormat="1" applyFont="1" applyFill="1" applyBorder="1" applyAlignment="1" applyProtection="1">
      <alignment vertical="center"/>
      <protection locked="0"/>
    </xf>
    <xf numFmtId="3" fontId="3" fillId="0" borderId="1" xfId="2" applyNumberFormat="1" applyFont="1" applyBorder="1" applyAlignment="1" applyProtection="1">
      <alignment horizontal="right" vertical="center"/>
      <protection locked="0"/>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8"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3" fillId="0" borderId="11" xfId="2" applyFont="1" applyBorder="1" applyAlignment="1" applyProtection="1">
      <alignment vertical="center"/>
    </xf>
    <xf numFmtId="4"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horizontal="right" vertical="center"/>
    </xf>
    <xf numFmtId="0" fontId="3" fillId="0" borderId="9" xfId="2" applyFont="1" applyFill="1" applyBorder="1" applyAlignment="1" applyProtection="1">
      <alignment vertical="center"/>
    </xf>
    <xf numFmtId="0" fontId="4" fillId="0" borderId="0" xfId="2" applyFont="1" applyAlignment="1" applyProtection="1">
      <alignment vertical="center"/>
    </xf>
    <xf numFmtId="0" fontId="3" fillId="0" borderId="0" xfId="2" applyFont="1" applyAlignment="1" applyProtection="1">
      <alignment horizontal="right" vertical="center"/>
    </xf>
    <xf numFmtId="2" fontId="3" fillId="2" borderId="1" xfId="2" applyNumberFormat="1"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0" fontId="3" fillId="3" borderId="1"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0" fontId="3" fillId="2" borderId="1" xfId="2" applyFont="1" applyFill="1" applyBorder="1" applyAlignment="1" applyProtection="1">
      <alignment horizontal="center" vertical="center"/>
    </xf>
    <xf numFmtId="0" fontId="3" fillId="2" borderId="1" xfId="2" applyFont="1" applyFill="1" applyBorder="1" applyAlignment="1" applyProtection="1">
      <alignment horizontal="right" vertical="center"/>
    </xf>
    <xf numFmtId="4" fontId="3" fillId="0" borderId="0" xfId="2" applyNumberFormat="1" applyFont="1" applyAlignment="1" applyProtection="1">
      <alignment horizontal="right" vertical="center"/>
    </xf>
    <xf numFmtId="0" fontId="3" fillId="0" borderId="0" xfId="2" applyFont="1" applyBorder="1" applyAlignment="1" applyProtection="1">
      <alignment horizontal="right" vertical="center"/>
    </xf>
    <xf numFmtId="4" fontId="3" fillId="3" borderId="1" xfId="2" applyNumberFormat="1" applyFont="1" applyFill="1" applyBorder="1" applyAlignment="1" applyProtection="1">
      <alignment horizontal="right" vertical="center"/>
    </xf>
    <xf numFmtId="0" fontId="3" fillId="0" borderId="0" xfId="2" quotePrefix="1" applyFont="1" applyAlignment="1" applyProtection="1">
      <alignment horizontal="center" vertical="center"/>
    </xf>
    <xf numFmtId="0" fontId="13" fillId="0" borderId="0" xfId="2" applyFont="1" applyFill="1" applyProtection="1"/>
    <xf numFmtId="0" fontId="13" fillId="0" borderId="0" xfId="2" applyFont="1" applyProtection="1"/>
    <xf numFmtId="0" fontId="11"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8" xfId="2" applyFont="1" applyFill="1" applyBorder="1" applyAlignment="1" applyProtection="1">
      <alignment horizontal="center" vertical="center" wrapText="1"/>
    </xf>
    <xf numFmtId="0" fontId="13" fillId="0" borderId="13" xfId="2" applyFont="1" applyBorder="1" applyProtection="1"/>
    <xf numFmtId="0" fontId="13" fillId="0" borderId="14" xfId="2" applyFont="1" applyBorder="1" applyProtection="1"/>
    <xf numFmtId="4" fontId="37" fillId="8" borderId="8" xfId="2" applyNumberFormat="1" applyFont="1" applyFill="1" applyBorder="1" applyAlignment="1" applyProtection="1">
      <alignment horizontal="center" vertical="center" wrapText="1"/>
    </xf>
    <xf numFmtId="0" fontId="37" fillId="32" borderId="2" xfId="2" applyFont="1" applyFill="1" applyBorder="1" applyAlignment="1" applyProtection="1">
      <alignment vertical="center"/>
    </xf>
    <xf numFmtId="0" fontId="37" fillId="32" borderId="3" xfId="2" applyFont="1" applyFill="1" applyBorder="1" applyAlignment="1" applyProtection="1">
      <alignment horizontal="center" vertical="center" wrapText="1"/>
    </xf>
    <xf numFmtId="4" fontId="37" fillId="32" borderId="4" xfId="2" applyNumberFormat="1" applyFont="1" applyFill="1" applyBorder="1" applyAlignment="1" applyProtection="1">
      <alignment horizontal="center" vertical="center" wrapText="1"/>
    </xf>
    <xf numFmtId="0" fontId="39" fillId="2" borderId="2" xfId="2" applyFont="1" applyFill="1" applyBorder="1" applyAlignment="1" applyProtection="1">
      <alignment horizontal="left"/>
    </xf>
    <xf numFmtId="0" fontId="39"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alignment horizontal="center"/>
    </xf>
    <xf numFmtId="0" fontId="13" fillId="0" borderId="6" xfId="2" applyFont="1" applyFill="1" applyBorder="1" applyAlignment="1" applyProtection="1">
      <alignment vertical="center"/>
    </xf>
    <xf numFmtId="4" fontId="13" fillId="0" borderId="5" xfId="2" applyNumberFormat="1" applyFont="1" applyFill="1" applyBorder="1" applyProtection="1">
      <protection locked="0"/>
    </xf>
    <xf numFmtId="0" fontId="13" fillId="0" borderId="11" xfId="2" applyFont="1" applyFill="1" applyBorder="1" applyProtection="1"/>
    <xf numFmtId="0" fontId="13" fillId="0" borderId="12" xfId="2" applyFont="1" applyFill="1" applyBorder="1" applyProtection="1"/>
    <xf numFmtId="0" fontId="13" fillId="0" borderId="6" xfId="2" applyFont="1" applyFill="1" applyBorder="1" applyProtection="1"/>
    <xf numFmtId="0" fontId="13" fillId="0" borderId="10" xfId="2" applyFont="1" applyFill="1" applyBorder="1" applyProtection="1"/>
    <xf numFmtId="0" fontId="39" fillId="2" borderId="2" xfId="2" applyFont="1" applyFill="1" applyBorder="1" applyAlignment="1" applyProtection="1"/>
    <xf numFmtId="0" fontId="39" fillId="2" borderId="3" xfId="2" applyFont="1" applyFill="1" applyBorder="1" applyAlignment="1" applyProtection="1"/>
    <xf numFmtId="3" fontId="13" fillId="2" borderId="4" xfId="2" applyNumberFormat="1" applyFont="1" applyFill="1" applyBorder="1" applyAlignment="1" applyProtection="1"/>
    <xf numFmtId="3" fontId="13" fillId="2" borderId="4" xfId="2" applyNumberFormat="1" applyFont="1" applyFill="1" applyBorder="1" applyAlignment="1" applyProtection="1">
      <alignment horizontal="center"/>
    </xf>
    <xf numFmtId="0" fontId="37" fillId="2" borderId="2" xfId="2" applyFont="1" applyFill="1" applyBorder="1" applyAlignment="1" applyProtection="1">
      <alignment vertical="center"/>
    </xf>
    <xf numFmtId="3" fontId="13" fillId="2" borderId="3" xfId="2" applyNumberFormat="1" applyFont="1" applyFill="1" applyBorder="1" applyAlignment="1" applyProtection="1"/>
    <xf numFmtId="0" fontId="13" fillId="0" borderId="11"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0"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9" xfId="2" applyFont="1" applyFill="1" applyBorder="1" applyAlignment="1" applyProtection="1">
      <alignment vertical="center"/>
    </xf>
    <xf numFmtId="4" fontId="13" fillId="0" borderId="1" xfId="2" applyNumberFormat="1" applyFont="1" applyFill="1" applyBorder="1" applyProtection="1">
      <protection locked="0"/>
    </xf>
    <xf numFmtId="0" fontId="13" fillId="0" borderId="14" xfId="2" applyFont="1" applyFill="1" applyBorder="1" applyAlignment="1" applyProtection="1">
      <alignment vertical="center"/>
    </xf>
    <xf numFmtId="0" fontId="13" fillId="0" borderId="32" xfId="2" applyFont="1" applyFill="1" applyBorder="1" applyProtection="1"/>
    <xf numFmtId="0" fontId="13" fillId="32" borderId="3" xfId="2" applyFont="1" applyFill="1" applyBorder="1" applyAlignment="1" applyProtection="1">
      <alignment vertical="center"/>
    </xf>
    <xf numFmtId="4" fontId="13" fillId="32" borderId="4" xfId="2" applyNumberFormat="1" applyFont="1" applyFill="1" applyBorder="1" applyProtection="1"/>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3" fillId="0" borderId="10" xfId="2" applyFont="1" applyBorder="1" applyProtection="1"/>
    <xf numFmtId="0" fontId="13" fillId="0" borderId="9" xfId="2" applyFont="1" applyBorder="1" applyAlignment="1" applyProtection="1">
      <alignment vertical="center"/>
    </xf>
    <xf numFmtId="0" fontId="37" fillId="0" borderId="0" xfId="2" applyFont="1" applyProtection="1"/>
    <xf numFmtId="0" fontId="4" fillId="0" borderId="5" xfId="2" applyFont="1" applyBorder="1" applyAlignment="1" applyProtection="1">
      <alignment horizontal="center" vertical="center" wrapText="1"/>
    </xf>
    <xf numFmtId="0" fontId="12" fillId="0" borderId="0" xfId="0" applyFont="1" applyFill="1" applyBorder="1"/>
    <xf numFmtId="0" fontId="0" fillId="0" borderId="0" xfId="0" applyFill="1"/>
    <xf numFmtId="0" fontId="3" fillId="0" borderId="0" xfId="401" applyFont="1" applyAlignment="1" applyProtection="1">
      <alignment vertical="center"/>
    </xf>
    <xf numFmtId="0" fontId="3" fillId="0" borderId="0" xfId="401" applyFont="1" applyBorder="1" applyAlignment="1" applyProtection="1">
      <alignment vertical="center"/>
    </xf>
    <xf numFmtId="0" fontId="4" fillId="0" borderId="5" xfId="401" applyFont="1" applyBorder="1" applyAlignment="1" applyProtection="1">
      <alignment horizontal="center" vertical="center" wrapText="1"/>
    </xf>
    <xf numFmtId="0" fontId="4" fillId="2" borderId="2" xfId="401" applyFont="1" applyFill="1" applyBorder="1" applyAlignment="1" applyProtection="1">
      <alignment vertical="center"/>
    </xf>
    <xf numFmtId="0" fontId="3" fillId="2" borderId="3" xfId="401" applyFont="1" applyFill="1" applyBorder="1" applyAlignment="1" applyProtection="1">
      <alignment vertical="center"/>
    </xf>
    <xf numFmtId="4" fontId="3" fillId="2" borderId="3" xfId="401" applyNumberFormat="1" applyFont="1" applyFill="1" applyBorder="1" applyAlignment="1" applyProtection="1">
      <alignment vertical="center"/>
    </xf>
    <xf numFmtId="0" fontId="7" fillId="4" borderId="3" xfId="401" applyFont="1" applyFill="1" applyBorder="1" applyAlignment="1" applyProtection="1">
      <alignment vertical="center"/>
    </xf>
    <xf numFmtId="43" fontId="3" fillId="2" borderId="3" xfId="400" applyFont="1" applyFill="1" applyBorder="1" applyAlignment="1" applyProtection="1">
      <alignment vertical="center"/>
    </xf>
    <xf numFmtId="0" fontId="3" fillId="0" borderId="6" xfId="401" applyFont="1" applyBorder="1" applyAlignment="1" applyProtection="1">
      <alignment vertical="center"/>
    </xf>
    <xf numFmtId="43" fontId="3" fillId="34" borderId="1" xfId="400" applyFont="1" applyFill="1" applyBorder="1" applyAlignment="1" applyProtection="1">
      <alignment horizontal="right" vertical="center"/>
    </xf>
    <xf numFmtId="43" fontId="3" fillId="0" borderId="1" xfId="400" applyFont="1" applyBorder="1" applyAlignment="1" applyProtection="1">
      <alignment horizontal="right" vertical="center"/>
    </xf>
    <xf numFmtId="0" fontId="3" fillId="0" borderId="1" xfId="400" applyNumberFormat="1" applyFont="1" applyBorder="1" applyAlignment="1" applyProtection="1">
      <alignment horizontal="right" vertical="center"/>
    </xf>
    <xf numFmtId="0" fontId="3" fillId="0" borderId="0" xfId="401" applyFont="1" applyFill="1" applyBorder="1" applyAlignment="1" applyProtection="1">
      <alignment vertical="center"/>
    </xf>
    <xf numFmtId="0" fontId="3" fillId="0" borderId="6" xfId="401" applyFont="1" applyFill="1" applyBorder="1" applyAlignment="1" applyProtection="1">
      <alignment vertical="center"/>
    </xf>
    <xf numFmtId="0" fontId="3" fillId="0" borderId="13" xfId="401" applyFont="1" applyFill="1" applyBorder="1" applyAlignment="1" applyProtection="1">
      <alignment vertical="center"/>
    </xf>
    <xf numFmtId="0" fontId="3" fillId="0" borderId="14" xfId="401" applyFont="1" applyFill="1" applyBorder="1" applyAlignment="1" applyProtection="1">
      <alignment vertical="center"/>
    </xf>
    <xf numFmtId="43" fontId="0" fillId="0" borderId="0" xfId="400" applyFont="1"/>
    <xf numFmtId="0" fontId="0" fillId="0" borderId="17" xfId="0" applyBorder="1"/>
    <xf numFmtId="0" fontId="0" fillId="0" borderId="16" xfId="0" applyBorder="1"/>
    <xf numFmtId="43" fontId="0" fillId="0" borderId="18" xfId="400" applyFont="1" applyBorder="1"/>
    <xf numFmtId="2" fontId="0" fillId="0" borderId="0" xfId="0" applyNumberFormat="1"/>
    <xf numFmtId="0" fontId="0" fillId="0" borderId="0" xfId="0" applyBorder="1"/>
    <xf numFmtId="1" fontId="3" fillId="0" borderId="0" xfId="401" applyNumberFormat="1" applyFont="1" applyBorder="1" applyAlignment="1" applyProtection="1">
      <alignment vertical="center"/>
    </xf>
    <xf numFmtId="0" fontId="0" fillId="0" borderId="0" xfId="0" applyBorder="1" applyAlignment="1">
      <alignment horizontal="right"/>
    </xf>
    <xf numFmtId="1" fontId="0" fillId="0" borderId="0" xfId="0" applyNumberFormat="1" applyBorder="1"/>
    <xf numFmtId="0" fontId="0" fillId="0" borderId="3" xfId="0" applyBorder="1"/>
    <xf numFmtId="0" fontId="0" fillId="0" borderId="3" xfId="0" applyBorder="1" applyAlignment="1">
      <alignment horizontal="right"/>
    </xf>
    <xf numFmtId="0" fontId="0" fillId="0" borderId="0" xfId="0" applyAlignment="1">
      <alignment horizontal="right"/>
    </xf>
    <xf numFmtId="0" fontId="46" fillId="0" borderId="0" xfId="0" applyFont="1" applyFill="1"/>
    <xf numFmtId="0" fontId="47" fillId="35" borderId="33" xfId="0" applyFont="1" applyFill="1" applyBorder="1"/>
    <xf numFmtId="0" fontId="48" fillId="35" borderId="34" xfId="401" applyFont="1" applyFill="1" applyBorder="1" applyAlignment="1" applyProtection="1">
      <alignment vertical="center"/>
    </xf>
    <xf numFmtId="1" fontId="48" fillId="35" borderId="34" xfId="401" applyNumberFormat="1" applyFont="1" applyFill="1" applyBorder="1" applyAlignment="1" applyProtection="1">
      <alignment vertical="center"/>
    </xf>
    <xf numFmtId="0" fontId="46" fillId="35" borderId="34" xfId="0" applyFont="1" applyFill="1" applyBorder="1"/>
    <xf numFmtId="0" fontId="46" fillId="35" borderId="34" xfId="0" applyFont="1" applyFill="1" applyBorder="1" applyAlignment="1">
      <alignment horizontal="right"/>
    </xf>
    <xf numFmtId="0" fontId="46" fillId="35" borderId="35" xfId="0" applyFont="1" applyFill="1" applyBorder="1"/>
    <xf numFmtId="0" fontId="46" fillId="0" borderId="0" xfId="0" applyFont="1"/>
    <xf numFmtId="0" fontId="0" fillId="0" borderId="36" xfId="0" applyBorder="1"/>
    <xf numFmtId="0" fontId="0" fillId="0" borderId="37" xfId="0" applyBorder="1"/>
    <xf numFmtId="0" fontId="0" fillId="36" borderId="36" xfId="0" applyFill="1" applyBorder="1"/>
    <xf numFmtId="0" fontId="12" fillId="36" borderId="0" xfId="0" applyFont="1" applyFill="1" applyBorder="1"/>
    <xf numFmtId="16" fontId="12" fillId="36" borderId="0" xfId="0" applyNumberFormat="1" applyFont="1" applyFill="1" applyBorder="1"/>
    <xf numFmtId="0" fontId="12" fillId="36" borderId="0" xfId="0" applyFont="1" applyFill="1" applyBorder="1" applyAlignment="1">
      <alignment horizontal="right"/>
    </xf>
    <xf numFmtId="0" fontId="0" fillId="36" borderId="37" xfId="0" applyFill="1" applyBorder="1"/>
    <xf numFmtId="0" fontId="49" fillId="37" borderId="1" xfId="0" applyFont="1" applyFill="1" applyBorder="1" applyAlignment="1">
      <alignment horizontal="left"/>
    </xf>
    <xf numFmtId="0" fontId="12" fillId="38" borderId="1" xfId="0" applyFont="1" applyFill="1" applyBorder="1"/>
    <xf numFmtId="173" fontId="0" fillId="38" borderId="1" xfId="0" applyNumberFormat="1" applyFill="1" applyBorder="1"/>
    <xf numFmtId="2" fontId="0" fillId="38" borderId="1" xfId="0" applyNumberFormat="1" applyFill="1" applyBorder="1"/>
    <xf numFmtId="0" fontId="0" fillId="0" borderId="0" xfId="0" applyFill="1" applyBorder="1"/>
    <xf numFmtId="0" fontId="4" fillId="0" borderId="5" xfId="401" applyFont="1" applyFill="1" applyBorder="1" applyAlignment="1" applyProtection="1">
      <alignment horizontal="center" vertical="center" wrapText="1"/>
    </xf>
    <xf numFmtId="0" fontId="4" fillId="2" borderId="1" xfId="401" applyFont="1" applyFill="1" applyBorder="1" applyAlignment="1" applyProtection="1">
      <alignment vertical="center"/>
    </xf>
    <xf numFmtId="0" fontId="3" fillId="2" borderId="1" xfId="401" applyFont="1" applyFill="1" applyBorder="1" applyAlignment="1" applyProtection="1">
      <alignment vertical="center"/>
    </xf>
    <xf numFmtId="4" fontId="3" fillId="2" borderId="1" xfId="401" applyNumberFormat="1" applyFont="1" applyFill="1" applyBorder="1" applyAlignment="1" applyProtection="1">
      <alignment vertical="center"/>
    </xf>
    <xf numFmtId="0" fontId="7" fillId="4" borderId="1" xfId="401" applyFont="1" applyFill="1" applyBorder="1" applyAlignment="1" applyProtection="1">
      <alignment vertical="center"/>
    </xf>
    <xf numFmtId="0" fontId="3" fillId="0" borderId="1" xfId="401" applyFont="1" applyBorder="1" applyAlignment="1" applyProtection="1">
      <alignment vertical="center"/>
    </xf>
    <xf numFmtId="0" fontId="3" fillId="0" borderId="1" xfId="401" applyFont="1" applyFill="1" applyBorder="1" applyAlignment="1" applyProtection="1">
      <alignment vertical="center"/>
    </xf>
    <xf numFmtId="43" fontId="3" fillId="2" borderId="1" xfId="400" applyFont="1" applyFill="1" applyBorder="1" applyAlignment="1" applyProtection="1">
      <alignment vertical="center"/>
    </xf>
    <xf numFmtId="0" fontId="12" fillId="0" borderId="0" xfId="0" applyFont="1" applyBorder="1"/>
    <xf numFmtId="0" fontId="50" fillId="0" borderId="1" xfId="0" applyFont="1" applyFill="1" applyBorder="1" applyAlignment="1">
      <alignment vertical="center" wrapText="1"/>
    </xf>
    <xf numFmtId="0" fontId="50" fillId="0" borderId="1" xfId="0" applyFont="1" applyFill="1" applyBorder="1" applyAlignment="1">
      <alignment vertical="center"/>
    </xf>
    <xf numFmtId="0" fontId="50" fillId="0" borderId="1" xfId="0" applyFont="1" applyFill="1" applyBorder="1" applyAlignment="1">
      <alignment horizontal="right" vertical="center"/>
    </xf>
    <xf numFmtId="0" fontId="50" fillId="0" borderId="38" xfId="0" applyFont="1" applyFill="1" applyBorder="1" applyAlignment="1">
      <alignment vertical="center"/>
    </xf>
    <xf numFmtId="0" fontId="50" fillId="39" borderId="1" xfId="0" applyFont="1" applyFill="1" applyBorder="1" applyAlignment="1">
      <alignment vertical="center" wrapText="1"/>
    </xf>
    <xf numFmtId="0" fontId="0" fillId="39" borderId="1" xfId="0" applyFill="1" applyBorder="1"/>
    <xf numFmtId="0" fontId="0" fillId="39" borderId="1" xfId="0" applyFill="1" applyBorder="1" applyAlignment="1">
      <alignment horizontal="right"/>
    </xf>
    <xf numFmtId="0" fontId="0" fillId="39" borderId="0" xfId="0" applyFill="1" applyBorder="1"/>
    <xf numFmtId="0" fontId="0" fillId="39" borderId="37" xfId="0" applyFill="1" applyBorder="1"/>
    <xf numFmtId="0" fontId="51" fillId="0" borderId="1" xfId="0" applyFont="1" applyBorder="1" applyAlignment="1">
      <alignment vertical="center" wrapText="1"/>
    </xf>
    <xf numFmtId="0" fontId="51" fillId="0" borderId="1" xfId="0" applyFont="1" applyBorder="1" applyAlignment="1">
      <alignment horizontal="right" vertical="center" wrapText="1"/>
    </xf>
    <xf numFmtId="43" fontId="0" fillId="0" borderId="1" xfId="400" applyFont="1" applyBorder="1"/>
    <xf numFmtId="43" fontId="0" fillId="0" borderId="38" xfId="400" applyFont="1" applyBorder="1"/>
    <xf numFmtId="0" fontId="0" fillId="0" borderId="1" xfId="0" applyBorder="1" applyAlignment="1">
      <alignment horizontal="right"/>
    </xf>
    <xf numFmtId="0" fontId="0" fillId="39" borderId="0" xfId="0" applyFill="1" applyBorder="1" applyAlignment="1">
      <alignment horizontal="right"/>
    </xf>
    <xf numFmtId="0" fontId="0" fillId="39" borderId="37" xfId="0" applyFill="1" applyBorder="1" applyAlignment="1">
      <alignment horizontal="right"/>
    </xf>
    <xf numFmtId="0" fontId="51" fillId="0" borderId="1" xfId="0" applyFont="1" applyBorder="1" applyAlignment="1">
      <alignment horizontal="left" vertical="center" wrapText="1"/>
    </xf>
    <xf numFmtId="0" fontId="0" fillId="39" borderId="38" xfId="0" applyFill="1" applyBorder="1" applyAlignment="1">
      <alignment horizontal="right"/>
    </xf>
    <xf numFmtId="0" fontId="51" fillId="0" borderId="17" xfId="0" applyFont="1" applyFill="1" applyBorder="1" applyAlignment="1">
      <alignment vertical="center"/>
    </xf>
    <xf numFmtId="0" fontId="0" fillId="0" borderId="16" xfId="0" applyBorder="1" applyAlignment="1">
      <alignment horizontal="right"/>
    </xf>
    <xf numFmtId="0" fontId="0" fillId="0" borderId="18" xfId="0" applyBorder="1"/>
    <xf numFmtId="165" fontId="0" fillId="0" borderId="15" xfId="0" applyNumberFormat="1" applyBorder="1"/>
    <xf numFmtId="0" fontId="0" fillId="0" borderId="39" xfId="0" applyBorder="1"/>
    <xf numFmtId="0" fontId="0" fillId="0" borderId="40" xfId="0" applyBorder="1"/>
    <xf numFmtId="0" fontId="0" fillId="0" borderId="40" xfId="0" applyBorder="1" applyAlignment="1">
      <alignment horizontal="right"/>
    </xf>
    <xf numFmtId="0" fontId="0" fillId="0" borderId="41" xfId="0" applyBorder="1"/>
    <xf numFmtId="0" fontId="47" fillId="0" borderId="0" xfId="0" applyFont="1" applyFill="1"/>
    <xf numFmtId="0" fontId="48" fillId="0" borderId="0" xfId="401" applyFont="1" applyFill="1" applyBorder="1" applyAlignment="1" applyProtection="1">
      <alignment vertical="center"/>
    </xf>
    <xf numFmtId="1" fontId="48" fillId="0" borderId="0" xfId="401" applyNumberFormat="1" applyFont="1" applyFill="1" applyBorder="1" applyAlignment="1" applyProtection="1">
      <alignment vertical="center"/>
    </xf>
    <xf numFmtId="0" fontId="46" fillId="0" borderId="0" xfId="0" applyFont="1" applyFill="1" applyAlignment="1">
      <alignment horizontal="right"/>
    </xf>
    <xf numFmtId="0" fontId="12" fillId="36" borderId="36" xfId="0" applyFont="1" applyFill="1" applyBorder="1"/>
    <xf numFmtId="0" fontId="0" fillId="36" borderId="0" xfId="0" applyFill="1" applyBorder="1"/>
    <xf numFmtId="0" fontId="12" fillId="38" borderId="1" xfId="0" applyFont="1" applyFill="1" applyBorder="1" applyAlignment="1">
      <alignment wrapText="1"/>
    </xf>
    <xf numFmtId="0" fontId="0" fillId="0" borderId="37" xfId="0" applyFill="1" applyBorder="1"/>
    <xf numFmtId="4" fontId="3" fillId="0" borderId="1" xfId="401" applyNumberFormat="1" applyFont="1" applyBorder="1" applyAlignment="1" applyProtection="1">
      <alignment horizontal="right" vertical="center"/>
    </xf>
    <xf numFmtId="3" fontId="3" fillId="0" borderId="0" xfId="401" applyNumberFormat="1" applyFont="1" applyBorder="1" applyAlignment="1" applyProtection="1">
      <alignment horizontal="right" vertical="center"/>
    </xf>
    <xf numFmtId="0" fontId="4" fillId="0" borderId="1" xfId="401" applyFont="1" applyBorder="1" applyAlignment="1" applyProtection="1">
      <alignment horizontal="center" vertical="center" wrapText="1"/>
    </xf>
    <xf numFmtId="0" fontId="4" fillId="0" borderId="1" xfId="401" applyFont="1" applyBorder="1" applyAlignment="1" applyProtection="1">
      <alignment vertical="center"/>
    </xf>
    <xf numFmtId="4" fontId="4" fillId="0" borderId="1" xfId="401" applyNumberFormat="1" applyFont="1" applyFill="1" applyBorder="1" applyAlignment="1" applyProtection="1">
      <alignment horizontal="right" vertical="center"/>
    </xf>
    <xf numFmtId="0" fontId="12" fillId="0" borderId="1" xfId="0" applyFont="1" applyFill="1" applyBorder="1"/>
    <xf numFmtId="1" fontId="3" fillId="0" borderId="1" xfId="401" applyNumberFormat="1" applyFont="1" applyBorder="1" applyAlignment="1" applyProtection="1">
      <alignment vertical="center"/>
    </xf>
    <xf numFmtId="1" fontId="0" fillId="0" borderId="0" xfId="0" applyNumberFormat="1"/>
    <xf numFmtId="1" fontId="3" fillId="0" borderId="1" xfId="401" applyNumberFormat="1" applyFont="1" applyFill="1" applyBorder="1" applyAlignment="1" applyProtection="1">
      <alignment vertical="center"/>
    </xf>
    <xf numFmtId="0" fontId="0" fillId="0" borderId="1" xfId="0" applyBorder="1"/>
    <xf numFmtId="0" fontId="3" fillId="0" borderId="0" xfId="2" applyFont="1" applyFill="1" applyAlignment="1" applyProtection="1">
      <alignment vertical="center"/>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3" fillId="0" borderId="1" xfId="2" applyFont="1" applyBorder="1" applyAlignment="1" applyProtection="1">
      <alignment horizontal="center" vertical="center"/>
    </xf>
    <xf numFmtId="2" fontId="3" fillId="2" borderId="4" xfId="2" applyNumberFormat="1" applyFont="1" applyFill="1" applyBorder="1" applyAlignment="1" applyProtection="1">
      <alignment horizontal="center" vertical="center"/>
    </xf>
    <xf numFmtId="0" fontId="3" fillId="2" borderId="4" xfId="2" applyFont="1" applyFill="1" applyBorder="1" applyAlignment="1" applyProtection="1">
      <alignment horizontal="left" vertical="center"/>
    </xf>
    <xf numFmtId="0" fontId="3" fillId="3" borderId="4" xfId="2" applyFont="1" applyFill="1" applyBorder="1" applyAlignment="1" applyProtection="1">
      <alignment horizontal="center" vertical="center"/>
    </xf>
    <xf numFmtId="2" fontId="3" fillId="2" borderId="4" xfId="2" applyNumberFormat="1"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0" fontId="4" fillId="4" borderId="2" xfId="2" applyFont="1" applyFill="1" applyBorder="1" applyAlignment="1" applyProtection="1">
      <alignment vertical="center"/>
    </xf>
    <xf numFmtId="0" fontId="4" fillId="4" borderId="3" xfId="2" applyFont="1" applyFill="1" applyBorder="1" applyAlignment="1" applyProtection="1">
      <alignment vertical="center" wrapText="1"/>
    </xf>
    <xf numFmtId="4" fontId="4" fillId="4" borderId="1" xfId="2" applyNumberFormat="1" applyFont="1" applyFill="1" applyBorder="1" applyAlignment="1" applyProtection="1">
      <alignment vertical="center"/>
    </xf>
    <xf numFmtId="0" fontId="3" fillId="42" borderId="15" xfId="2" applyFont="1" applyFill="1" applyBorder="1" applyAlignment="1" applyProtection="1">
      <alignment horizontal="center" vertical="center"/>
    </xf>
    <xf numFmtId="4" fontId="3" fillId="0" borderId="0" xfId="2" applyNumberFormat="1" applyFont="1" applyFill="1" applyBorder="1" applyAlignment="1" applyProtection="1">
      <alignment horizontal="right" vertical="center"/>
    </xf>
    <xf numFmtId="0" fontId="3" fillId="0" borderId="15" xfId="2" applyFont="1" applyFill="1" applyBorder="1" applyAlignment="1" applyProtection="1">
      <alignment vertical="center" wrapText="1"/>
      <protection locked="0"/>
    </xf>
    <xf numFmtId="0" fontId="3" fillId="0" borderId="0" xfId="2" applyFont="1" applyFill="1" applyBorder="1" applyAlignment="1" applyProtection="1">
      <alignment vertical="center" wrapText="1"/>
    </xf>
    <xf numFmtId="0" fontId="3" fillId="0" borderId="0" xfId="2" applyFont="1" applyFill="1" applyBorder="1" applyAlignment="1" applyProtection="1">
      <alignment horizontal="left" vertical="center" wrapText="1"/>
    </xf>
    <xf numFmtId="0" fontId="52" fillId="0" borderId="0" xfId="0" applyFont="1" applyAlignment="1" applyProtection="1">
      <alignment vertical="center"/>
    </xf>
    <xf numFmtId="0" fontId="4" fillId="4" borderId="3" xfId="2" applyFont="1" applyFill="1" applyBorder="1" applyAlignment="1" applyProtection="1">
      <alignment vertical="center"/>
    </xf>
    <xf numFmtId="0" fontId="13" fillId="7" borderId="3" xfId="2" applyFont="1" applyFill="1" applyBorder="1" applyAlignment="1" applyProtection="1">
      <alignment vertical="center" wrapText="1"/>
    </xf>
    <xf numFmtId="0" fontId="13" fillId="7" borderId="4" xfId="2" applyFont="1" applyFill="1" applyBorder="1" applyAlignment="1" applyProtection="1">
      <alignment vertical="center" wrapText="1"/>
    </xf>
    <xf numFmtId="0" fontId="3" fillId="0" borderId="0" xfId="2" quotePrefix="1" applyFont="1" applyAlignment="1" applyProtection="1">
      <alignment vertical="center"/>
    </xf>
    <xf numFmtId="0" fontId="3" fillId="6" borderId="2" xfId="0" applyFont="1" applyFill="1" applyBorder="1" applyAlignment="1" applyProtection="1">
      <alignment vertical="center" wrapText="1"/>
    </xf>
    <xf numFmtId="0" fontId="3" fillId="6" borderId="3" xfId="0" applyFont="1" applyFill="1" applyBorder="1" applyAlignment="1" applyProtection="1">
      <alignment vertical="center" wrapText="1"/>
    </xf>
    <xf numFmtId="0" fontId="3" fillId="6" borderId="4"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4" fontId="3" fillId="0" borderId="1" xfId="2" applyNumberFormat="1" applyFont="1" applyBorder="1" applyAlignment="1" applyProtection="1">
      <alignment horizontal="right" vertical="center"/>
    </xf>
    <xf numFmtId="0" fontId="3" fillId="0" borderId="1" xfId="2" applyFont="1" applyBorder="1" applyAlignment="1" applyProtection="1">
      <alignment horizontal="center" vertical="center" wrapText="1"/>
    </xf>
    <xf numFmtId="2" fontId="3" fillId="2" borderId="3" xfId="2" applyNumberFormat="1" applyFont="1" applyFill="1" applyBorder="1" applyAlignment="1" applyProtection="1">
      <alignment horizontal="center" vertical="center"/>
    </xf>
    <xf numFmtId="4" fontId="3" fillId="2" borderId="2"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horizontal="right" vertical="center"/>
    </xf>
    <xf numFmtId="0" fontId="3" fillId="0" borderId="6" xfId="2" applyFont="1" applyBorder="1" applyAlignment="1" applyProtection="1">
      <alignment horizontal="left" vertical="center"/>
    </xf>
    <xf numFmtId="0" fontId="13" fillId="0" borderId="0" xfId="13" applyFont="1" applyFill="1" applyBorder="1" applyAlignment="1" applyProtection="1">
      <alignment vertical="center"/>
    </xf>
    <xf numFmtId="1" fontId="13" fillId="0" borderId="0" xfId="13" applyNumberFormat="1" applyFont="1" applyFill="1" applyBorder="1" applyAlignment="1" applyProtection="1">
      <alignment horizontal="left" vertical="center"/>
    </xf>
    <xf numFmtId="1" fontId="13" fillId="0" borderId="0" xfId="13" applyNumberFormat="1" applyFont="1" applyFill="1" applyBorder="1" applyAlignment="1" applyProtection="1">
      <alignment horizontal="left" vertical="center"/>
      <protection locked="0"/>
    </xf>
    <xf numFmtId="0" fontId="37" fillId="0"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0" xfId="13" applyFont="1" applyFill="1" applyBorder="1" applyAlignment="1" applyProtection="1">
      <alignment vertical="center"/>
      <protection locked="0"/>
    </xf>
    <xf numFmtId="0" fontId="0" fillId="0" borderId="0" xfId="0" applyFont="1" applyAlignment="1" applyProtection="1">
      <alignment horizontal="center" vertical="center"/>
      <protection locked="0"/>
    </xf>
    <xf numFmtId="0" fontId="37" fillId="0" borderId="0" xfId="13" applyFont="1" applyFill="1" applyBorder="1" applyAlignment="1" applyProtection="1">
      <alignment vertical="center"/>
      <protection locked="0"/>
    </xf>
    <xf numFmtId="0" fontId="13" fillId="0" borderId="0" xfId="13" applyFont="1" applyFill="1" applyBorder="1" applyAlignment="1" applyProtection="1">
      <alignment horizontal="left" vertical="center"/>
      <protection locked="0"/>
    </xf>
    <xf numFmtId="0" fontId="37" fillId="0" borderId="0" xfId="13" applyFont="1" applyFill="1" applyBorder="1" applyAlignment="1" applyProtection="1">
      <alignment horizontal="right" vertical="center"/>
      <protection locked="0"/>
    </xf>
    <xf numFmtId="2" fontId="37" fillId="0" borderId="1" xfId="15" applyNumberFormat="1" applyFont="1" applyFill="1" applyBorder="1" applyAlignment="1" applyProtection="1">
      <alignment horizontal="center" vertical="center" wrapText="1"/>
      <protection locked="0"/>
    </xf>
    <xf numFmtId="0" fontId="13" fillId="0" borderId="1" xfId="16" applyFont="1" applyFill="1" applyBorder="1" applyAlignment="1" applyProtection="1">
      <alignment horizontal="center" vertical="center" wrapText="1"/>
      <protection locked="0"/>
    </xf>
    <xf numFmtId="0" fontId="45" fillId="40" borderId="0" xfId="13" applyFont="1" applyFill="1" applyBorder="1" applyAlignment="1" applyProtection="1">
      <alignment vertical="center"/>
      <protection locked="0"/>
    </xf>
    <xf numFmtId="0" fontId="45" fillId="44" borderId="0" xfId="13" applyFont="1" applyFill="1" applyBorder="1" applyAlignment="1" applyProtection="1">
      <alignment vertical="center"/>
      <protection locked="0"/>
    </xf>
    <xf numFmtId="0" fontId="45" fillId="45" borderId="0" xfId="13" applyFont="1" applyFill="1" applyBorder="1" applyAlignment="1" applyProtection="1">
      <alignment vertical="center"/>
      <protection locked="0"/>
    </xf>
    <xf numFmtId="0" fontId="13" fillId="46" borderId="0" xfId="13" applyFont="1" applyFill="1" applyBorder="1" applyAlignment="1" applyProtection="1">
      <alignment vertical="center"/>
      <protection locked="0"/>
    </xf>
    <xf numFmtId="0" fontId="13" fillId="41" borderId="0" xfId="13" applyFont="1" applyFill="1" applyBorder="1" applyAlignment="1" applyProtection="1">
      <alignment vertical="center"/>
      <protection locked="0"/>
    </xf>
    <xf numFmtId="0" fontId="13" fillId="47" borderId="0" xfId="13" applyFont="1" applyFill="1" applyBorder="1" applyAlignment="1" applyProtection="1">
      <alignment vertical="center"/>
      <protection locked="0"/>
    </xf>
    <xf numFmtId="0" fontId="13" fillId="39" borderId="0" xfId="13" applyFont="1" applyFill="1" applyBorder="1" applyAlignment="1" applyProtection="1">
      <alignment vertical="center"/>
      <protection locked="0"/>
    </xf>
    <xf numFmtId="0" fontId="13" fillId="0" borderId="1" xfId="18" applyFont="1" applyFill="1" applyBorder="1" applyAlignment="1" applyProtection="1">
      <alignment horizontal="center" vertical="center" textRotation="90" wrapText="1"/>
      <protection locked="0"/>
    </xf>
    <xf numFmtId="0" fontId="13" fillId="0" borderId="0" xfId="13" applyFont="1" applyFill="1" applyBorder="1" applyAlignment="1" applyProtection="1">
      <alignment horizontal="center" vertical="center" wrapText="1"/>
      <protection locked="0"/>
    </xf>
    <xf numFmtId="0" fontId="45" fillId="40" borderId="3" xfId="13" applyFont="1" applyFill="1" applyBorder="1" applyAlignment="1" applyProtection="1">
      <alignment vertical="center"/>
      <protection locked="0"/>
    </xf>
    <xf numFmtId="3" fontId="13" fillId="40" borderId="1" xfId="13" applyNumberFormat="1" applyFont="1" applyFill="1" applyBorder="1" applyAlignment="1" applyProtection="1">
      <alignment vertical="center"/>
      <protection locked="0"/>
    </xf>
    <xf numFmtId="0" fontId="13" fillId="40" borderId="1" xfId="13" applyFont="1" applyFill="1" applyBorder="1" applyAlignment="1" applyProtection="1">
      <alignment vertical="center"/>
      <protection locked="0"/>
    </xf>
    <xf numFmtId="0" fontId="13" fillId="0" borderId="3" xfId="13" applyFont="1" applyFill="1" applyBorder="1" applyAlignment="1" applyProtection="1">
      <alignment vertical="center"/>
      <protection locked="0"/>
    </xf>
    <xf numFmtId="0" fontId="45" fillId="44" borderId="3" xfId="13" applyFont="1" applyFill="1" applyBorder="1" applyAlignment="1" applyProtection="1">
      <alignment vertical="center"/>
      <protection locked="0"/>
    </xf>
    <xf numFmtId="3" fontId="13" fillId="0" borderId="1" xfId="13" applyNumberFormat="1" applyFont="1" applyFill="1" applyBorder="1" applyAlignment="1" applyProtection="1">
      <alignment vertical="center"/>
      <protection locked="0"/>
    </xf>
    <xf numFmtId="0" fontId="45" fillId="45" borderId="3" xfId="13" applyFont="1" applyFill="1" applyBorder="1" applyAlignment="1" applyProtection="1">
      <alignment vertical="center"/>
      <protection locked="0"/>
    </xf>
    <xf numFmtId="0" fontId="13" fillId="0" borderId="3" xfId="13" applyFont="1" applyFill="1" applyBorder="1" applyAlignment="1" applyProtection="1">
      <alignment vertical="center"/>
    </xf>
    <xf numFmtId="0" fontId="13" fillId="46" borderId="3" xfId="13" applyFont="1" applyFill="1" applyBorder="1" applyAlignment="1" applyProtection="1">
      <alignment vertical="center"/>
    </xf>
    <xf numFmtId="3" fontId="13" fillId="0" borderId="1" xfId="13" applyNumberFormat="1" applyFont="1" applyFill="1" applyBorder="1" applyAlignment="1" applyProtection="1">
      <alignment vertical="center"/>
    </xf>
    <xf numFmtId="0" fontId="13" fillId="46" borderId="3" xfId="13" applyFont="1" applyFill="1" applyBorder="1" applyAlignment="1" applyProtection="1">
      <alignment vertical="center"/>
      <protection locked="0"/>
    </xf>
    <xf numFmtId="3" fontId="39" fillId="0" borderId="1" xfId="13" applyNumberFormat="1" applyFont="1" applyFill="1" applyBorder="1" applyAlignment="1" applyProtection="1">
      <alignment vertical="center"/>
      <protection locked="0"/>
    </xf>
    <xf numFmtId="0" fontId="13" fillId="41" borderId="3" xfId="13" applyFont="1" applyFill="1" applyBorder="1" applyAlignment="1" applyProtection="1">
      <alignment vertical="center"/>
      <protection locked="0"/>
    </xf>
    <xf numFmtId="0" fontId="13" fillId="41" borderId="3" xfId="13" applyFont="1" applyFill="1" applyBorder="1" applyAlignment="1" applyProtection="1">
      <alignment vertical="center"/>
    </xf>
    <xf numFmtId="0" fontId="13" fillId="47" borderId="3" xfId="13" applyFont="1" applyFill="1" applyBorder="1" applyAlignment="1" applyProtection="1">
      <alignment vertical="center"/>
    </xf>
    <xf numFmtId="0" fontId="45" fillId="45" borderId="3" xfId="13" applyFont="1" applyFill="1" applyBorder="1" applyAlignment="1" applyProtection="1">
      <alignment vertical="center"/>
    </xf>
    <xf numFmtId="0" fontId="13" fillId="39" borderId="3" xfId="13" applyFont="1" applyFill="1" applyBorder="1" applyAlignment="1" applyProtection="1">
      <alignment vertical="center"/>
    </xf>
    <xf numFmtId="0" fontId="13" fillId="47" borderId="3" xfId="13" applyFont="1" applyFill="1" applyBorder="1" applyAlignment="1" applyProtection="1">
      <alignment vertical="center"/>
      <protection locked="0"/>
    </xf>
    <xf numFmtId="0" fontId="13" fillId="39" borderId="3" xfId="13" applyFont="1" applyFill="1" applyBorder="1" applyAlignment="1" applyProtection="1">
      <alignment vertical="center"/>
      <protection locked="0"/>
    </xf>
    <xf numFmtId="3" fontId="13" fillId="40" borderId="1" xfId="13" applyNumberFormat="1" applyFont="1" applyFill="1" applyBorder="1" applyAlignment="1" applyProtection="1">
      <alignment horizontal="right" vertical="center"/>
      <protection locked="0"/>
    </xf>
    <xf numFmtId="3" fontId="13" fillId="0" borderId="1" xfId="13" applyNumberFormat="1" applyFont="1" applyFill="1" applyBorder="1" applyAlignment="1" applyProtection="1">
      <alignment horizontal="right" vertical="center"/>
      <protection locked="0"/>
    </xf>
    <xf numFmtId="3" fontId="13" fillId="0" borderId="1" xfId="13" applyNumberFormat="1" applyFont="1" applyFill="1" applyBorder="1" applyAlignment="1" applyProtection="1">
      <alignment horizontal="right" vertical="center"/>
    </xf>
    <xf numFmtId="2" fontId="13" fillId="0" borderId="3" xfId="13" applyNumberFormat="1" applyFont="1" applyFill="1" applyBorder="1" applyAlignment="1" applyProtection="1">
      <alignment vertical="center"/>
    </xf>
    <xf numFmtId="3" fontId="13" fillId="0" borderId="0" xfId="13" applyNumberFormat="1" applyFont="1" applyFill="1" applyBorder="1" applyAlignment="1" applyProtection="1">
      <alignment vertical="center"/>
      <protection locked="0"/>
    </xf>
    <xf numFmtId="0" fontId="11" fillId="0" borderId="0" xfId="0" applyFont="1" applyAlignment="1" applyProtection="1">
      <alignment horizontal="center" vertical="center"/>
      <protection locked="0"/>
    </xf>
    <xf numFmtId="0" fontId="45" fillId="40" borderId="3" xfId="13" applyFont="1" applyFill="1" applyBorder="1" applyAlignment="1" applyProtection="1">
      <alignment vertical="center"/>
    </xf>
    <xf numFmtId="3" fontId="13" fillId="40" borderId="1" xfId="13" applyNumberFormat="1" applyFont="1" applyFill="1" applyBorder="1" applyAlignment="1" applyProtection="1">
      <alignment vertical="center"/>
    </xf>
    <xf numFmtId="0" fontId="13" fillId="40" borderId="1" xfId="13" applyFont="1" applyFill="1" applyBorder="1" applyAlignment="1" applyProtection="1">
      <alignment vertical="center"/>
    </xf>
    <xf numFmtId="0" fontId="45" fillId="44" borderId="3" xfId="13" applyFont="1" applyFill="1" applyBorder="1" applyAlignment="1" applyProtection="1">
      <alignment vertical="center"/>
    </xf>
    <xf numFmtId="0" fontId="12" fillId="0" borderId="2" xfId="0" applyFont="1" applyBorder="1" applyAlignment="1"/>
    <xf numFmtId="0" fontId="3" fillId="0" borderId="2" xfId="401" applyFont="1" applyBorder="1" applyAlignment="1" applyProtection="1">
      <alignment vertical="center"/>
    </xf>
    <xf numFmtId="1" fontId="3" fillId="0" borderId="3" xfId="401" applyNumberFormat="1" applyFont="1" applyBorder="1" applyAlignment="1" applyProtection="1">
      <alignment vertical="center"/>
    </xf>
    <xf numFmtId="0" fontId="0" fillId="0" borderId="4" xfId="0" applyBorder="1"/>
    <xf numFmtId="1" fontId="0" fillId="0" borderId="1" xfId="0" applyNumberFormat="1" applyBorder="1"/>
    <xf numFmtId="0" fontId="3" fillId="0" borderId="4" xfId="401" applyFont="1" applyBorder="1" applyAlignment="1" applyProtection="1">
      <alignment vertical="center"/>
    </xf>
    <xf numFmtId="43" fontId="0" fillId="48" borderId="1" xfId="400" applyFont="1" applyFill="1" applyBorder="1" applyProtection="1">
      <protection locked="0"/>
    </xf>
    <xf numFmtId="43" fontId="0" fillId="48" borderId="1" xfId="400" applyFont="1" applyFill="1" applyBorder="1"/>
    <xf numFmtId="165" fontId="0" fillId="48" borderId="1" xfId="0" applyNumberFormat="1" applyFill="1" applyBorder="1"/>
    <xf numFmtId="0" fontId="0" fillId="48" borderId="1" xfId="0" applyFill="1" applyBorder="1"/>
    <xf numFmtId="4" fontId="4" fillId="48" borderId="1" xfId="401" applyNumberFormat="1" applyFont="1" applyFill="1" applyBorder="1" applyAlignment="1" applyProtection="1">
      <alignment horizontal="right" vertical="center"/>
    </xf>
    <xf numFmtId="174" fontId="3" fillId="48" borderId="1" xfId="400" applyNumberFormat="1" applyFont="1" applyFill="1" applyBorder="1" applyAlignment="1" applyProtection="1">
      <alignment horizontal="right" vertical="center"/>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17" xfId="2" applyFont="1" applyFill="1" applyBorder="1" applyAlignment="1" applyProtection="1">
      <alignment horizontal="center" vertical="center" wrapText="1"/>
    </xf>
    <xf numFmtId="0" fontId="37" fillId="0" borderId="16" xfId="2" applyFont="1" applyFill="1" applyBorder="1" applyAlignment="1" applyProtection="1">
      <alignment horizontal="center" vertical="center" wrapText="1"/>
    </xf>
    <xf numFmtId="0" fontId="37" fillId="0" borderId="18" xfId="2"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4" fillId="0" borderId="17" xfId="2" applyFont="1" applyFill="1" applyBorder="1" applyAlignment="1" applyProtection="1">
      <alignment horizontal="center" vertical="center" wrapText="1"/>
    </xf>
    <xf numFmtId="0" fontId="4" fillId="0" borderId="16"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8" borderId="33" xfId="2" applyFont="1" applyFill="1" applyBorder="1" applyAlignment="1" applyProtection="1">
      <alignment horizontal="left" vertical="center" wrapText="1"/>
    </xf>
    <xf numFmtId="0" fontId="4" fillId="8" borderId="34" xfId="2" applyFont="1" applyFill="1" applyBorder="1" applyAlignment="1" applyProtection="1">
      <alignment horizontal="left" vertical="center" wrapText="1"/>
    </xf>
    <xf numFmtId="0" fontId="4" fillId="8" borderId="35" xfId="2" applyFont="1" applyFill="1" applyBorder="1" applyAlignment="1" applyProtection="1">
      <alignment horizontal="left" vertical="center" wrapText="1"/>
    </xf>
    <xf numFmtId="0" fontId="4" fillId="8" borderId="39" xfId="2" applyFont="1" applyFill="1" applyBorder="1" applyAlignment="1" applyProtection="1">
      <alignment horizontal="left" vertical="center" wrapText="1"/>
    </xf>
    <xf numFmtId="0" fontId="4" fillId="8" borderId="40" xfId="2" applyFont="1" applyFill="1" applyBorder="1" applyAlignment="1" applyProtection="1">
      <alignment horizontal="left" vertical="center" wrapText="1"/>
    </xf>
    <xf numFmtId="0" fontId="4" fillId="8" borderId="41" xfId="2" applyFont="1" applyFill="1" applyBorder="1" applyAlignment="1" applyProtection="1">
      <alignment horizontal="left"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 fillId="5" borderId="2" xfId="2" applyFont="1" applyFill="1" applyBorder="1" applyAlignment="1" applyProtection="1">
      <alignment horizontal="left" vertical="center"/>
    </xf>
    <xf numFmtId="0" fontId="4" fillId="5" borderId="4" xfId="2" applyFont="1" applyFill="1" applyBorder="1" applyAlignment="1" applyProtection="1">
      <alignment horizontal="left" vertical="center"/>
    </xf>
    <xf numFmtId="0" fontId="43" fillId="3" borderId="5"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4" fillId="3" borderId="5" xfId="2" applyFont="1" applyFill="1" applyBorder="1" applyAlignment="1" applyProtection="1">
      <alignment horizontal="center" vertical="center" wrapText="1"/>
    </xf>
    <xf numFmtId="0" fontId="4" fillId="3" borderId="32" xfId="2" applyFont="1" applyFill="1" applyBorder="1" applyAlignment="1" applyProtection="1">
      <alignment horizontal="center" vertical="center" wrapText="1"/>
    </xf>
    <xf numFmtId="0" fontId="4" fillId="3" borderId="8" xfId="2" applyFont="1" applyFill="1" applyBorder="1" applyAlignment="1" applyProtection="1">
      <alignment horizontal="center" vertical="center" wrapText="1"/>
    </xf>
    <xf numFmtId="0" fontId="3" fillId="0" borderId="33" xfId="2" applyFont="1" applyFill="1" applyBorder="1" applyAlignment="1" applyProtection="1">
      <alignment horizontal="left" vertical="center"/>
    </xf>
    <xf numFmtId="0" fontId="3" fillId="0" borderId="42" xfId="2" applyFont="1" applyFill="1" applyBorder="1" applyAlignment="1" applyProtection="1">
      <alignment horizontal="left" vertical="center"/>
    </xf>
    <xf numFmtId="0" fontId="3" fillId="0" borderId="39" xfId="2" applyFont="1" applyFill="1" applyBorder="1" applyAlignment="1" applyProtection="1">
      <alignment horizontal="left" vertical="center"/>
    </xf>
    <xf numFmtId="0" fontId="3" fillId="0" borderId="44" xfId="2" applyFont="1" applyFill="1" applyBorder="1" applyAlignment="1" applyProtection="1">
      <alignment horizontal="left" vertical="center"/>
    </xf>
    <xf numFmtId="4" fontId="3" fillId="0" borderId="43" xfId="2" applyNumberFormat="1" applyFont="1" applyFill="1" applyBorder="1" applyAlignment="1" applyProtection="1">
      <alignment horizontal="right" vertical="center"/>
      <protection locked="0"/>
    </xf>
    <xf numFmtId="4" fontId="3" fillId="0" borderId="45" xfId="2" applyNumberFormat="1" applyFont="1" applyFill="1" applyBorder="1" applyAlignment="1" applyProtection="1">
      <alignment horizontal="right" vertical="center"/>
      <protection locked="0"/>
    </xf>
    <xf numFmtId="0" fontId="4" fillId="0" borderId="5" xfId="2" applyFont="1" applyBorder="1" applyAlignment="1" applyProtection="1">
      <alignment horizontal="center" vertical="center" wrapText="1"/>
    </xf>
    <xf numFmtId="0" fontId="4" fillId="0" borderId="3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 fillId="0" borderId="1" xfId="2" applyFont="1" applyBorder="1" applyAlignment="1" applyProtection="1">
      <alignment horizontal="center" vertical="center" wrapText="1"/>
    </xf>
    <xf numFmtId="0" fontId="3" fillId="0" borderId="11" xfId="2" applyFont="1" applyBorder="1" applyAlignment="1" applyProtection="1">
      <alignment horizontal="left" vertical="center" wrapText="1"/>
    </xf>
    <xf numFmtId="0" fontId="3" fillId="0" borderId="7" xfId="2" applyFont="1" applyBorder="1" applyAlignment="1" applyProtection="1">
      <alignment horizontal="left" vertical="center" wrapText="1"/>
    </xf>
    <xf numFmtId="0" fontId="3" fillId="0" borderId="12" xfId="2" applyFont="1" applyBorder="1" applyAlignment="1" applyProtection="1">
      <alignment horizontal="left" vertical="center" wrapText="1"/>
    </xf>
    <xf numFmtId="0" fontId="37" fillId="7" borderId="2" xfId="2" applyFont="1" applyFill="1" applyBorder="1" applyAlignment="1" applyProtection="1">
      <alignment horizontal="left" vertical="center"/>
    </xf>
    <xf numFmtId="0" fontId="37" fillId="7" borderId="4" xfId="2" applyFont="1" applyFill="1" applyBorder="1" applyAlignment="1" applyProtection="1">
      <alignment horizontal="left" vertical="center"/>
    </xf>
    <xf numFmtId="0" fontId="4" fillId="6" borderId="2" xfId="2" applyFont="1" applyFill="1" applyBorder="1" applyAlignment="1" applyProtection="1">
      <alignment horizontal="left" vertical="center"/>
    </xf>
    <xf numFmtId="0" fontId="4" fillId="6" borderId="4" xfId="2" applyFont="1" applyFill="1" applyBorder="1" applyAlignment="1" applyProtection="1">
      <alignment horizontal="left" vertical="center"/>
    </xf>
    <xf numFmtId="0" fontId="3" fillId="0" borderId="11" xfId="2" applyFont="1" applyBorder="1" applyAlignment="1" applyProtection="1">
      <alignment horizontal="left" vertical="center"/>
    </xf>
    <xf numFmtId="0" fontId="3" fillId="0" borderId="6" xfId="2" applyFont="1" applyBorder="1" applyAlignment="1" applyProtection="1">
      <alignment horizontal="left" vertical="center"/>
    </xf>
    <xf numFmtId="4" fontId="3" fillId="0" borderId="43" xfId="2" applyNumberFormat="1" applyFont="1" applyFill="1" applyBorder="1" applyAlignment="1" applyProtection="1">
      <alignment horizontal="right" vertical="center"/>
    </xf>
    <xf numFmtId="4" fontId="3" fillId="0" borderId="45" xfId="2" applyNumberFormat="1" applyFont="1" applyFill="1" applyBorder="1" applyAlignment="1" applyProtection="1">
      <alignment horizontal="right" vertical="center"/>
    </xf>
    <xf numFmtId="0" fontId="4" fillId="43" borderId="17" xfId="2" applyFont="1" applyFill="1" applyBorder="1" applyAlignment="1" applyProtection="1">
      <alignment horizontal="center" vertical="center" wrapText="1"/>
    </xf>
    <xf numFmtId="0" fontId="4" fillId="43" borderId="16" xfId="2" applyFont="1" applyFill="1" applyBorder="1" applyAlignment="1" applyProtection="1">
      <alignment horizontal="center" vertical="center" wrapText="1"/>
    </xf>
    <xf numFmtId="0" fontId="4" fillId="43" borderId="18" xfId="2" applyFont="1" applyFill="1" applyBorder="1" applyAlignment="1" applyProtection="1">
      <alignment horizontal="center" vertical="center" wrapText="1"/>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4" fillId="0" borderId="11" xfId="2" applyFont="1" applyBorder="1" applyAlignment="1" applyProtection="1">
      <alignment horizontal="center" vertical="center" wrapText="1"/>
    </xf>
    <xf numFmtId="0" fontId="4" fillId="0" borderId="7" xfId="2" applyFont="1" applyBorder="1" applyAlignment="1" applyProtection="1">
      <alignment horizontal="center" vertical="center" wrapText="1"/>
    </xf>
    <xf numFmtId="0" fontId="4" fillId="0" borderId="12" xfId="2" applyFont="1" applyBorder="1" applyAlignment="1" applyProtection="1">
      <alignment horizontal="center" vertical="center" wrapText="1"/>
    </xf>
    <xf numFmtId="0" fontId="4" fillId="8" borderId="33" xfId="2" applyFont="1" applyFill="1" applyBorder="1" applyAlignment="1" applyProtection="1">
      <alignment horizontal="left" vertical="center"/>
    </xf>
    <xf numFmtId="0" fontId="4" fillId="8" borderId="34" xfId="2" applyFont="1" applyFill="1" applyBorder="1" applyAlignment="1" applyProtection="1">
      <alignment horizontal="left" vertical="center"/>
    </xf>
    <xf numFmtId="0" fontId="4" fillId="8" borderId="35" xfId="2" applyFont="1" applyFill="1" applyBorder="1" applyAlignment="1" applyProtection="1">
      <alignment horizontal="left" vertical="center"/>
    </xf>
    <xf numFmtId="0" fontId="4" fillId="8" borderId="39" xfId="2" applyFont="1" applyFill="1" applyBorder="1" applyAlignment="1" applyProtection="1">
      <alignment horizontal="left" vertical="center"/>
    </xf>
    <xf numFmtId="0" fontId="4" fillId="8" borderId="40" xfId="2" applyFont="1" applyFill="1" applyBorder="1" applyAlignment="1" applyProtection="1">
      <alignment horizontal="left" vertical="center"/>
    </xf>
    <xf numFmtId="0" fontId="4" fillId="8" borderId="41" xfId="2" applyFont="1" applyFill="1" applyBorder="1" applyAlignment="1" applyProtection="1">
      <alignment horizontal="left" vertical="center"/>
    </xf>
    <xf numFmtId="0" fontId="3" fillId="0" borderId="2" xfId="2" applyFont="1" applyBorder="1" applyAlignment="1" applyProtection="1">
      <alignment horizontal="center" vertical="center"/>
    </xf>
    <xf numFmtId="0" fontId="3" fillId="0" borderId="3" xfId="2" applyFont="1" applyBorder="1" applyAlignment="1" applyProtection="1">
      <alignment horizontal="center" vertical="center"/>
    </xf>
    <xf numFmtId="0" fontId="13" fillId="0" borderId="0" xfId="13" applyFont="1" applyFill="1" applyBorder="1" applyAlignment="1" applyProtection="1">
      <alignment horizontal="left" vertical="center"/>
      <protection locked="0"/>
    </xf>
    <xf numFmtId="0" fontId="13" fillId="0" borderId="0" xfId="13" applyFont="1" applyFill="1" applyBorder="1" applyAlignment="1" applyProtection="1">
      <alignment horizontal="left" vertical="center"/>
    </xf>
    <xf numFmtId="0" fontId="37" fillId="0" borderId="17" xfId="0" applyFont="1" applyFill="1" applyBorder="1" applyAlignment="1" applyProtection="1">
      <alignment horizontal="center" vertical="center" wrapText="1"/>
      <protection locked="0"/>
    </xf>
    <xf numFmtId="0" fontId="37" fillId="0" borderId="16" xfId="0" applyFont="1" applyFill="1" applyBorder="1" applyAlignment="1" applyProtection="1">
      <alignment horizontal="center" vertical="center" wrapText="1"/>
      <protection locked="0"/>
    </xf>
    <xf numFmtId="0" fontId="37" fillId="0" borderId="18" xfId="0" applyFont="1" applyFill="1" applyBorder="1" applyAlignment="1" applyProtection="1">
      <alignment horizontal="center" vertical="center" wrapText="1"/>
      <protection locked="0"/>
    </xf>
    <xf numFmtId="0" fontId="3" fillId="3" borderId="1" xfId="2" applyFont="1" applyFill="1" applyBorder="1" applyAlignment="1" applyProtection="1">
      <alignment horizontal="center" vertical="center" wrapText="1"/>
      <protection locked="0"/>
    </xf>
    <xf numFmtId="0" fontId="13" fillId="0" borderId="2" xfId="13" applyFont="1" applyFill="1" applyBorder="1" applyAlignment="1" applyProtection="1">
      <alignment horizontal="left" vertical="center"/>
      <protection locked="0"/>
    </xf>
    <xf numFmtId="0" fontId="13" fillId="0" borderId="3" xfId="13" applyFont="1" applyFill="1" applyBorder="1" applyAlignment="1" applyProtection="1">
      <alignment horizontal="left" vertical="center"/>
      <protection locked="0"/>
    </xf>
    <xf numFmtId="0" fontId="13" fillId="0" borderId="4" xfId="13" applyFont="1" applyFill="1" applyBorder="1" applyAlignment="1" applyProtection="1">
      <alignment horizontal="left" vertical="center"/>
      <protection locked="0"/>
    </xf>
    <xf numFmtId="0" fontId="37" fillId="0" borderId="17" xfId="2" applyFont="1" applyBorder="1" applyAlignment="1" applyProtection="1">
      <alignment horizontal="center" vertical="center" wrapText="1"/>
    </xf>
    <xf numFmtId="0" fontId="37" fillId="0" borderId="16" xfId="2" applyFont="1" applyBorder="1" applyAlignment="1" applyProtection="1">
      <alignment horizontal="center" vertical="center" wrapText="1"/>
    </xf>
    <xf numFmtId="0" fontId="37" fillId="0" borderId="18" xfId="2"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13" xfId="2" applyFont="1" applyFill="1" applyBorder="1" applyAlignment="1" applyProtection="1">
      <alignment horizontal="left" vertical="center" wrapText="1"/>
    </xf>
    <xf numFmtId="0" fontId="13" fillId="0" borderId="14" xfId="2" applyFont="1" applyFill="1" applyBorder="1" applyAlignment="1" applyProtection="1">
      <alignment horizontal="left" vertical="center" wrapText="1"/>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7"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7" fillId="0" borderId="28" xfId="2" applyFont="1" applyBorder="1" applyAlignment="1" applyProtection="1">
      <alignment horizontal="center" vertical="center" wrapText="1"/>
    </xf>
    <xf numFmtId="0" fontId="37" fillId="0" borderId="31" xfId="2" applyFont="1" applyBorder="1" applyAlignment="1" applyProtection="1">
      <alignment horizontal="center" vertical="center" wrapText="1"/>
    </xf>
    <xf numFmtId="0" fontId="37" fillId="0" borderId="30" xfId="2" applyFont="1" applyBorder="1" applyAlignment="1" applyProtection="1">
      <alignment horizontal="center" vertical="center" wrapText="1"/>
    </xf>
    <xf numFmtId="0" fontId="37" fillId="0" borderId="29" xfId="2" applyFont="1" applyBorder="1" applyAlignment="1" applyProtection="1">
      <alignment horizontal="center" vertical="center" wrapText="1"/>
    </xf>
    <xf numFmtId="0" fontId="13" fillId="0" borderId="11" xfId="2" applyFont="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0" fontId="12" fillId="33" borderId="17" xfId="0" applyFont="1" applyFill="1" applyBorder="1" applyAlignment="1">
      <alignment horizontal="center" vertical="center" wrapText="1"/>
    </xf>
    <xf numFmtId="0" fontId="12" fillId="33" borderId="16" xfId="0" applyFont="1" applyFill="1" applyBorder="1" applyAlignment="1">
      <alignment horizontal="center" vertical="center"/>
    </xf>
    <xf numFmtId="0" fontId="12" fillId="33" borderId="18" xfId="0" applyFont="1" applyFill="1" applyBorder="1" applyAlignment="1">
      <alignment horizontal="center" vertical="center"/>
    </xf>
    <xf numFmtId="0" fontId="12" fillId="33" borderId="16" xfId="0" applyFont="1" applyFill="1" applyBorder="1" applyAlignment="1">
      <alignment horizontal="center" vertical="center" wrapText="1"/>
    </xf>
    <xf numFmtId="0" fontId="12" fillId="33" borderId="18" xfId="0" applyFont="1" applyFill="1" applyBorder="1" applyAlignment="1">
      <alignment horizontal="center" vertical="center" wrapText="1"/>
    </xf>
    <xf numFmtId="0" fontId="49" fillId="37" borderId="2" xfId="0" applyFont="1" applyFill="1" applyBorder="1" applyAlignment="1">
      <alignment horizontal="left"/>
    </xf>
    <xf numFmtId="0" fontId="49" fillId="37" borderId="4" xfId="0" applyFont="1" applyFill="1" applyBorder="1" applyAlignment="1">
      <alignment horizontal="left"/>
    </xf>
    <xf numFmtId="0" fontId="12" fillId="0" borderId="2" xfId="0" applyFont="1" applyFill="1" applyBorder="1" applyAlignment="1">
      <alignment horizontal="left"/>
    </xf>
    <xf numFmtId="0" fontId="12" fillId="0" borderId="4" xfId="0" applyFont="1" applyFill="1" applyBorder="1" applyAlignment="1">
      <alignment horizontal="left"/>
    </xf>
    <xf numFmtId="0" fontId="0" fillId="0" borderId="6" xfId="0" applyFill="1" applyBorder="1" applyAlignment="1">
      <alignment horizontal="center" wrapText="1"/>
    </xf>
    <xf numFmtId="0" fontId="0" fillId="0" borderId="37" xfId="0" applyFill="1" applyBorder="1" applyAlignment="1">
      <alignment horizontal="center" wrapText="1"/>
    </xf>
    <xf numFmtId="0" fontId="0" fillId="0" borderId="6" xfId="0" applyFill="1" applyBorder="1" applyAlignment="1">
      <alignment horizontal="center" vertical="top" wrapText="1"/>
    </xf>
    <xf numFmtId="0" fontId="0" fillId="0" borderId="37" xfId="0" applyFill="1" applyBorder="1" applyAlignment="1">
      <alignment horizontal="center" vertical="top" wrapText="1"/>
    </xf>
  </cellXfs>
  <cellStyles count="402">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xfId="400" builtinId="3"/>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2 4" xfId="401"/>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82">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171450</xdr:colOff>
      <xdr:row>4</xdr:row>
      <xdr:rowOff>66675</xdr:rowOff>
    </xdr:from>
    <xdr:to>
      <xdr:col>14</xdr:col>
      <xdr:colOff>638175</xdr:colOff>
      <xdr:row>7</xdr:row>
      <xdr:rowOff>0</xdr:rowOff>
    </xdr:to>
    <xdr:sp macro="" textlink="">
      <xdr:nvSpPr>
        <xdr:cNvPr id="2" name="Ellipse 2"/>
        <xdr:cNvSpPr/>
      </xdr:nvSpPr>
      <xdr:spPr>
        <a:xfrm>
          <a:off x="12773025" y="1400175"/>
          <a:ext cx="466725" cy="5048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A</a:t>
          </a:r>
        </a:p>
      </xdr:txBody>
    </xdr:sp>
    <xdr:clientData/>
  </xdr:twoCellAnchor>
  <xdr:twoCellAnchor>
    <xdr:from>
      <xdr:col>18</xdr:col>
      <xdr:colOff>152400</xdr:colOff>
      <xdr:row>4</xdr:row>
      <xdr:rowOff>85725</xdr:rowOff>
    </xdr:from>
    <xdr:to>
      <xdr:col>18</xdr:col>
      <xdr:colOff>619125</xdr:colOff>
      <xdr:row>7</xdr:row>
      <xdr:rowOff>28575</xdr:rowOff>
    </xdr:to>
    <xdr:sp macro="" textlink="">
      <xdr:nvSpPr>
        <xdr:cNvPr id="3" name="Ellipse 3"/>
        <xdr:cNvSpPr/>
      </xdr:nvSpPr>
      <xdr:spPr>
        <a:xfrm>
          <a:off x="14849475" y="1419225"/>
          <a:ext cx="466725" cy="514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B</a:t>
          </a:r>
        </a:p>
      </xdr:txBody>
    </xdr:sp>
    <xdr:clientData/>
  </xdr:twoCellAnchor>
  <xdr:twoCellAnchor>
    <xdr:from>
      <xdr:col>14</xdr:col>
      <xdr:colOff>0</xdr:colOff>
      <xdr:row>5</xdr:row>
      <xdr:rowOff>156122</xdr:rowOff>
    </xdr:from>
    <xdr:to>
      <xdr:col>14</xdr:col>
      <xdr:colOff>133350</xdr:colOff>
      <xdr:row>10</xdr:row>
      <xdr:rowOff>0</xdr:rowOff>
    </xdr:to>
    <xdr:sp macro="" textlink="">
      <xdr:nvSpPr>
        <xdr:cNvPr id="4" name="Forme libre 4"/>
        <xdr:cNvSpPr/>
      </xdr:nvSpPr>
      <xdr:spPr>
        <a:xfrm>
          <a:off x="12601575" y="1680122"/>
          <a:ext cx="133350" cy="796378"/>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twoCellAnchor>
    <xdr:from>
      <xdr:col>17</xdr:col>
      <xdr:colOff>628650</xdr:colOff>
      <xdr:row>5</xdr:row>
      <xdr:rowOff>142875</xdr:rowOff>
    </xdr:from>
    <xdr:to>
      <xdr:col>18</xdr:col>
      <xdr:colOff>97872</xdr:colOff>
      <xdr:row>9</xdr:row>
      <xdr:rowOff>1101178</xdr:rowOff>
    </xdr:to>
    <xdr:sp macro="" textlink="">
      <xdr:nvSpPr>
        <xdr:cNvPr id="5" name="Forme libre 5"/>
        <xdr:cNvSpPr/>
      </xdr:nvSpPr>
      <xdr:spPr>
        <a:xfrm>
          <a:off x="14697075" y="1666875"/>
          <a:ext cx="97872" cy="805903"/>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171450</xdr:colOff>
      <xdr:row>4</xdr:row>
      <xdr:rowOff>66675</xdr:rowOff>
    </xdr:from>
    <xdr:to>
      <xdr:col>14</xdr:col>
      <xdr:colOff>638175</xdr:colOff>
      <xdr:row>7</xdr:row>
      <xdr:rowOff>0</xdr:rowOff>
    </xdr:to>
    <xdr:sp macro="" textlink="">
      <xdr:nvSpPr>
        <xdr:cNvPr id="2" name="Ellipse 2"/>
        <xdr:cNvSpPr/>
      </xdr:nvSpPr>
      <xdr:spPr>
        <a:xfrm>
          <a:off x="12773025" y="1400175"/>
          <a:ext cx="466725" cy="5048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A</a:t>
          </a:r>
        </a:p>
      </xdr:txBody>
    </xdr:sp>
    <xdr:clientData/>
  </xdr:twoCellAnchor>
  <xdr:twoCellAnchor>
    <xdr:from>
      <xdr:col>18</xdr:col>
      <xdr:colOff>152400</xdr:colOff>
      <xdr:row>4</xdr:row>
      <xdr:rowOff>85725</xdr:rowOff>
    </xdr:from>
    <xdr:to>
      <xdr:col>18</xdr:col>
      <xdr:colOff>619125</xdr:colOff>
      <xdr:row>7</xdr:row>
      <xdr:rowOff>28575</xdr:rowOff>
    </xdr:to>
    <xdr:sp macro="" textlink="">
      <xdr:nvSpPr>
        <xdr:cNvPr id="3" name="Ellipse 3"/>
        <xdr:cNvSpPr/>
      </xdr:nvSpPr>
      <xdr:spPr>
        <a:xfrm>
          <a:off x="14849475" y="1419225"/>
          <a:ext cx="466725" cy="514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B</a:t>
          </a:r>
        </a:p>
      </xdr:txBody>
    </xdr:sp>
    <xdr:clientData/>
  </xdr:twoCellAnchor>
  <xdr:twoCellAnchor>
    <xdr:from>
      <xdr:col>14</xdr:col>
      <xdr:colOff>0</xdr:colOff>
      <xdr:row>5</xdr:row>
      <xdr:rowOff>156122</xdr:rowOff>
    </xdr:from>
    <xdr:to>
      <xdr:col>14</xdr:col>
      <xdr:colOff>133350</xdr:colOff>
      <xdr:row>10</xdr:row>
      <xdr:rowOff>0</xdr:rowOff>
    </xdr:to>
    <xdr:sp macro="" textlink="">
      <xdr:nvSpPr>
        <xdr:cNvPr id="4" name="Forme libre 4"/>
        <xdr:cNvSpPr/>
      </xdr:nvSpPr>
      <xdr:spPr>
        <a:xfrm>
          <a:off x="12601575" y="1680122"/>
          <a:ext cx="133350" cy="796378"/>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twoCellAnchor>
    <xdr:from>
      <xdr:col>17</xdr:col>
      <xdr:colOff>628650</xdr:colOff>
      <xdr:row>5</xdr:row>
      <xdr:rowOff>142875</xdr:rowOff>
    </xdr:from>
    <xdr:to>
      <xdr:col>18</xdr:col>
      <xdr:colOff>97872</xdr:colOff>
      <xdr:row>9</xdr:row>
      <xdr:rowOff>1101178</xdr:rowOff>
    </xdr:to>
    <xdr:sp macro="" textlink="">
      <xdr:nvSpPr>
        <xdr:cNvPr id="5" name="Forme libre 5"/>
        <xdr:cNvSpPr/>
      </xdr:nvSpPr>
      <xdr:spPr>
        <a:xfrm>
          <a:off x="14697075" y="1666875"/>
          <a:ext cx="97872" cy="805903"/>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200025</xdr:colOff>
      <xdr:row>0</xdr:row>
      <xdr:rowOff>54527</xdr:rowOff>
    </xdr:from>
    <xdr:to>
      <xdr:col>1</xdr:col>
      <xdr:colOff>239119</xdr:colOff>
      <xdr:row>1</xdr:row>
      <xdr:rowOff>181877</xdr:rowOff>
    </xdr:to>
    <xdr:sp macro="" textlink="">
      <xdr:nvSpPr>
        <xdr:cNvPr id="2" name="ZoneTexte 1"/>
        <xdr:cNvSpPr txBox="1"/>
      </xdr:nvSpPr>
      <xdr:spPr>
        <a:xfrm rot="20992706">
          <a:off x="200025" y="54527"/>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361950</xdr:colOff>
      <xdr:row>0</xdr:row>
      <xdr:rowOff>171451</xdr:rowOff>
    </xdr:from>
    <xdr:to>
      <xdr:col>2</xdr:col>
      <xdr:colOff>401044</xdr:colOff>
      <xdr:row>2</xdr:row>
      <xdr:rowOff>108301</xdr:rowOff>
    </xdr:to>
    <xdr:sp macro="" textlink="">
      <xdr:nvSpPr>
        <xdr:cNvPr id="2" name="ZoneTexte 1"/>
        <xdr:cNvSpPr txBox="1"/>
      </xdr:nvSpPr>
      <xdr:spPr>
        <a:xfrm rot="20992706">
          <a:off x="533400" y="171451"/>
          <a:ext cx="9915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twoCellAnchor>
    <xdr:from>
      <xdr:col>8</xdr:col>
      <xdr:colOff>7620</xdr:colOff>
      <xdr:row>163</xdr:row>
      <xdr:rowOff>190499</xdr:rowOff>
    </xdr:from>
    <xdr:to>
      <xdr:col>8</xdr:col>
      <xdr:colOff>190499</xdr:colOff>
      <xdr:row>169</xdr:row>
      <xdr:rowOff>5714</xdr:rowOff>
    </xdr:to>
    <xdr:sp macro="" textlink="">
      <xdr:nvSpPr>
        <xdr:cNvPr id="3" name="Right Brace 2"/>
        <xdr:cNvSpPr/>
      </xdr:nvSpPr>
      <xdr:spPr>
        <a:xfrm>
          <a:off x="10170795" y="37642799"/>
          <a:ext cx="182879" cy="767715"/>
        </a:xfrm>
        <a:prstGeom prst="rightBrace">
          <a:avLst>
            <a:gd name="adj1" fmla="val 0"/>
            <a:gd name="adj2" fmla="val 48768"/>
          </a:avLst>
        </a:prstGeom>
        <a:noFill/>
        <a:ln w="2540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LU" sz="1100"/>
        </a:p>
      </xdr:txBody>
    </xdr:sp>
    <xdr:clientData/>
  </xdr:twoCellAnchor>
  <xdr:twoCellAnchor>
    <xdr:from>
      <xdr:col>8</xdr:col>
      <xdr:colOff>28575</xdr:colOff>
      <xdr:row>144</xdr:row>
      <xdr:rowOff>0</xdr:rowOff>
    </xdr:from>
    <xdr:to>
      <xdr:col>8</xdr:col>
      <xdr:colOff>144779</xdr:colOff>
      <xdr:row>149</xdr:row>
      <xdr:rowOff>5715</xdr:rowOff>
    </xdr:to>
    <xdr:sp macro="" textlink="">
      <xdr:nvSpPr>
        <xdr:cNvPr id="4" name="Right Brace 3"/>
        <xdr:cNvSpPr/>
      </xdr:nvSpPr>
      <xdr:spPr>
        <a:xfrm>
          <a:off x="10191750" y="33823275"/>
          <a:ext cx="116204" cy="767715"/>
        </a:xfrm>
        <a:prstGeom prst="rightBrace">
          <a:avLst>
            <a:gd name="adj1" fmla="val 0"/>
            <a:gd name="adj2" fmla="val 48768"/>
          </a:avLst>
        </a:prstGeom>
        <a:noFill/>
        <a:ln w="2540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LU"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590549</xdr:colOff>
      <xdr:row>1</xdr:row>
      <xdr:rowOff>38100</xdr:rowOff>
    </xdr:from>
    <xdr:to>
      <xdr:col>1</xdr:col>
      <xdr:colOff>629643</xdr:colOff>
      <xdr:row>2</xdr:row>
      <xdr:rowOff>165450</xdr:rowOff>
    </xdr:to>
    <xdr:sp macro="" textlink="">
      <xdr:nvSpPr>
        <xdr:cNvPr id="2" name="ZoneTexte 1"/>
        <xdr:cNvSpPr txBox="1"/>
      </xdr:nvSpPr>
      <xdr:spPr>
        <a:xfrm rot="20992706">
          <a:off x="590549" y="22860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949778</xdr:colOff>
      <xdr:row>9</xdr:row>
      <xdr:rowOff>66675</xdr:rowOff>
    </xdr:from>
    <xdr:to>
      <xdr:col>17</xdr:col>
      <xdr:colOff>942975</xdr:colOff>
      <xdr:row>17</xdr:row>
      <xdr:rowOff>68036</xdr:rowOff>
    </xdr:to>
    <xdr:cxnSp macro="">
      <xdr:nvCxnSpPr>
        <xdr:cNvPr id="2" name="Connecteur droit 8"/>
        <xdr:cNvCxnSpPr/>
      </xdr:nvCxnSpPr>
      <xdr:spPr>
        <a:xfrm flipV="1">
          <a:off x="11046278" y="2543175"/>
          <a:ext cx="2288722" cy="20968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xdr:colOff>
      <xdr:row>2</xdr:row>
      <xdr:rowOff>177234</xdr:rowOff>
    </xdr:from>
    <xdr:to>
      <xdr:col>21</xdr:col>
      <xdr:colOff>197303</xdr:colOff>
      <xdr:row>9</xdr:row>
      <xdr:rowOff>57149</xdr:rowOff>
    </xdr:to>
    <xdr:sp macro="" textlink="">
      <xdr:nvSpPr>
        <xdr:cNvPr id="3" name="Rectangle 4"/>
        <xdr:cNvSpPr/>
      </xdr:nvSpPr>
      <xdr:spPr>
        <a:xfrm>
          <a:off x="13345885" y="1129734"/>
          <a:ext cx="1910443" cy="14039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458194</xdr:colOff>
      <xdr:row>1</xdr:row>
      <xdr:rowOff>127350</xdr:rowOff>
    </xdr:to>
    <xdr:sp macro="" textlink="">
      <xdr:nvSpPr>
        <xdr:cNvPr id="4" name="ZoneTexte 3"/>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949778</xdr:colOff>
      <xdr:row>9</xdr:row>
      <xdr:rowOff>57150</xdr:rowOff>
    </xdr:from>
    <xdr:to>
      <xdr:col>18</xdr:col>
      <xdr:colOff>38100</xdr:colOff>
      <xdr:row>17</xdr:row>
      <xdr:rowOff>68036</xdr:rowOff>
    </xdr:to>
    <xdr:cxnSp macro="">
      <xdr:nvCxnSpPr>
        <xdr:cNvPr id="2" name="Connecteur droit 8"/>
        <xdr:cNvCxnSpPr/>
      </xdr:nvCxnSpPr>
      <xdr:spPr>
        <a:xfrm flipV="1">
          <a:off x="11217728" y="2533650"/>
          <a:ext cx="2336347" cy="21063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xdr:colOff>
      <xdr:row>2</xdr:row>
      <xdr:rowOff>177234</xdr:rowOff>
    </xdr:from>
    <xdr:to>
      <xdr:col>21</xdr:col>
      <xdr:colOff>197303</xdr:colOff>
      <xdr:row>9</xdr:row>
      <xdr:rowOff>57149</xdr:rowOff>
    </xdr:to>
    <xdr:sp macro="" textlink="">
      <xdr:nvSpPr>
        <xdr:cNvPr id="3" name="Rectangle 2"/>
        <xdr:cNvSpPr/>
      </xdr:nvSpPr>
      <xdr:spPr>
        <a:xfrm>
          <a:off x="13517335" y="1129734"/>
          <a:ext cx="1910443" cy="14039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458194</xdr:colOff>
      <xdr:row>1</xdr:row>
      <xdr:rowOff>127350</xdr:rowOff>
    </xdr:to>
    <xdr:sp macro="" textlink="">
      <xdr:nvSpPr>
        <xdr:cNvPr id="4" name="ZoneTexte 3"/>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949778</xdr:colOff>
      <xdr:row>9</xdr:row>
      <xdr:rowOff>104775</xdr:rowOff>
    </xdr:from>
    <xdr:to>
      <xdr:col>18</xdr:col>
      <xdr:colOff>0</xdr:colOff>
      <xdr:row>17</xdr:row>
      <xdr:rowOff>68036</xdr:rowOff>
    </xdr:to>
    <xdr:cxnSp macro="">
      <xdr:nvCxnSpPr>
        <xdr:cNvPr id="2" name="Connecteur droit 8"/>
        <xdr:cNvCxnSpPr/>
      </xdr:nvCxnSpPr>
      <xdr:spPr>
        <a:xfrm flipV="1">
          <a:off x="11046278" y="2581275"/>
          <a:ext cx="2298247" cy="2058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xdr:colOff>
      <xdr:row>2</xdr:row>
      <xdr:rowOff>177234</xdr:rowOff>
    </xdr:from>
    <xdr:to>
      <xdr:col>21</xdr:col>
      <xdr:colOff>197303</xdr:colOff>
      <xdr:row>9</xdr:row>
      <xdr:rowOff>57149</xdr:rowOff>
    </xdr:to>
    <xdr:sp macro="" textlink="">
      <xdr:nvSpPr>
        <xdr:cNvPr id="3" name="Rectangle 2"/>
        <xdr:cNvSpPr/>
      </xdr:nvSpPr>
      <xdr:spPr>
        <a:xfrm>
          <a:off x="13345885" y="1129734"/>
          <a:ext cx="1910443" cy="14039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458194</xdr:colOff>
      <xdr:row>1</xdr:row>
      <xdr:rowOff>127350</xdr:rowOff>
    </xdr:to>
    <xdr:sp macro="" textlink="">
      <xdr:nvSpPr>
        <xdr:cNvPr id="4" name="ZoneTexte 3"/>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 val="Annex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
          <cell r="B3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M46"/>
  <sheetViews>
    <sheetView showGridLines="0" zoomScaleNormal="100" workbookViewId="0">
      <selection activeCell="C5" sqref="C5:H5"/>
    </sheetView>
  </sheetViews>
  <sheetFormatPr defaultColWidth="11.42578125" defaultRowHeight="15" customHeight="1"/>
  <cols>
    <col min="1" max="1" width="2.85546875" style="13" customWidth="1"/>
    <col min="2" max="2" width="38.5703125" style="13" customWidth="1"/>
    <col min="3" max="8" width="14.28515625" style="13" customWidth="1"/>
    <col min="9" max="9" width="2.85546875" style="13" customWidth="1"/>
    <col min="10" max="16384" width="11.42578125" style="13"/>
  </cols>
  <sheetData>
    <row r="1" spans="2:13" ht="15" customHeight="1" thickBot="1"/>
    <row r="2" spans="2:13" ht="60" customHeight="1" thickBot="1">
      <c r="B2" s="384" t="s">
        <v>132</v>
      </c>
      <c r="C2" s="385"/>
      <c r="D2" s="385"/>
      <c r="E2" s="385"/>
      <c r="F2" s="385"/>
      <c r="G2" s="385"/>
      <c r="H2" s="386"/>
      <c r="I2" s="22"/>
      <c r="J2" s="67" t="str">
        <f>IF(AND(C9&lt;&gt;"",C14&lt;&gt;"",D14&lt;&gt;"",E14&lt;&gt;"",F14&lt;&gt;"",G14&lt;&gt;"",H14&lt;&gt;"",D18&lt;&gt;"",D20&lt;&gt;"",D22&lt;&gt;"",C26&lt;&gt;"",C27&lt;&gt;"",C28&lt;&gt;"",C29&lt;&gt;"",C43&lt;&gt;""),"OK","NOK")</f>
        <v>NOK</v>
      </c>
    </row>
    <row r="3" spans="2:13" ht="15" customHeight="1">
      <c r="B3" s="23"/>
      <c r="C3" s="23"/>
      <c r="D3" s="23"/>
      <c r="E3" s="23"/>
      <c r="F3" s="23"/>
      <c r="G3" s="23"/>
      <c r="H3" s="23"/>
      <c r="I3" s="22"/>
    </row>
    <row r="4" spans="2:13" ht="15" customHeight="1">
      <c r="B4" s="24"/>
      <c r="C4" s="25"/>
      <c r="D4" s="25"/>
      <c r="E4" s="25"/>
      <c r="F4" s="25"/>
      <c r="G4" s="25"/>
      <c r="H4" s="26"/>
      <c r="I4" s="23"/>
    </row>
    <row r="5" spans="2:13" ht="15" customHeight="1">
      <c r="B5" s="27" t="s">
        <v>3</v>
      </c>
      <c r="C5" s="390"/>
      <c r="D5" s="391"/>
      <c r="E5" s="391"/>
      <c r="F5" s="391"/>
      <c r="G5" s="391"/>
      <c r="H5" s="392"/>
      <c r="I5" s="28"/>
    </row>
    <row r="6" spans="2:13" ht="15" customHeight="1">
      <c r="B6" s="30"/>
      <c r="C6" s="28"/>
      <c r="D6" s="10"/>
      <c r="E6" s="28"/>
      <c r="F6" s="28"/>
      <c r="G6" s="28"/>
      <c r="H6" s="29"/>
      <c r="I6" s="28"/>
    </row>
    <row r="7" spans="2:13" ht="15" customHeight="1">
      <c r="B7" s="27" t="s">
        <v>23</v>
      </c>
      <c r="C7" s="390"/>
      <c r="D7" s="391"/>
      <c r="E7" s="391"/>
      <c r="F7" s="391"/>
      <c r="G7" s="391"/>
      <c r="H7" s="392"/>
      <c r="I7" s="28"/>
    </row>
    <row r="8" spans="2:13" ht="15" customHeight="1">
      <c r="B8" s="30"/>
      <c r="C8" s="28"/>
      <c r="D8" s="10"/>
      <c r="E8" s="28"/>
      <c r="F8" s="28"/>
      <c r="G8" s="28"/>
      <c r="H8" s="29"/>
      <c r="I8" s="28"/>
    </row>
    <row r="9" spans="2:13" ht="15" customHeight="1">
      <c r="B9" s="27" t="s">
        <v>1469</v>
      </c>
      <c r="C9" s="64"/>
      <c r="D9" s="28"/>
      <c r="E9" s="10"/>
      <c r="F9" s="10"/>
      <c r="G9" s="28"/>
      <c r="H9" s="47"/>
      <c r="I9" s="28"/>
    </row>
    <row r="10" spans="2:13" ht="15" customHeight="1">
      <c r="B10" s="30"/>
      <c r="C10" s="28"/>
      <c r="D10" s="10"/>
      <c r="E10" s="28"/>
      <c r="F10" s="28"/>
      <c r="G10" s="28"/>
      <c r="H10" s="47"/>
      <c r="I10" s="28"/>
    </row>
    <row r="11" spans="2:13" ht="15" customHeight="1">
      <c r="B11" s="30" t="s">
        <v>4</v>
      </c>
      <c r="C11" s="393"/>
      <c r="D11" s="394"/>
      <c r="E11" s="394"/>
      <c r="F11" s="394"/>
      <c r="G11" s="394"/>
      <c r="H11" s="395"/>
      <c r="I11" s="28"/>
    </row>
    <row r="12" spans="2:13" ht="15" customHeight="1">
      <c r="B12" s="30"/>
      <c r="C12" s="396"/>
      <c r="D12" s="397"/>
      <c r="E12" s="397"/>
      <c r="F12" s="397"/>
      <c r="G12" s="397"/>
      <c r="H12" s="398"/>
      <c r="I12" s="28"/>
    </row>
    <row r="13" spans="2:13" ht="15" customHeight="1" thickBot="1">
      <c r="B13" s="30"/>
      <c r="C13" s="10"/>
      <c r="D13" s="28"/>
      <c r="E13" s="28"/>
      <c r="F13" s="28"/>
      <c r="G13" s="28"/>
      <c r="H13" s="29"/>
      <c r="I13" s="28"/>
    </row>
    <row r="14" spans="2:13" ht="15" customHeight="1" thickBot="1">
      <c r="B14" s="31" t="s">
        <v>10</v>
      </c>
      <c r="C14" s="50"/>
      <c r="D14" s="50"/>
      <c r="E14" s="50"/>
      <c r="F14" s="50"/>
      <c r="G14" s="50"/>
      <c r="H14" s="50"/>
      <c r="I14" s="28"/>
      <c r="J14" s="57" t="str">
        <f>C14&amp;D14&amp;E14&amp;F14&amp;G14&amp;H14</f>
        <v/>
      </c>
      <c r="M14" s="32"/>
    </row>
    <row r="15" spans="2:13" ht="15" customHeight="1">
      <c r="B15" s="42" t="s">
        <v>11</v>
      </c>
      <c r="C15" s="33"/>
      <c r="D15" s="34"/>
      <c r="E15" s="34"/>
      <c r="F15" s="34"/>
      <c r="G15" s="34"/>
      <c r="H15" s="35"/>
      <c r="I15" s="28"/>
    </row>
    <row r="16" spans="2:13" ht="15" customHeight="1">
      <c r="B16" s="36"/>
      <c r="D16" s="28"/>
      <c r="E16" s="28"/>
      <c r="F16" s="28"/>
      <c r="G16" s="28"/>
      <c r="H16" s="28"/>
      <c r="I16" s="28"/>
    </row>
    <row r="17" spans="2:9" ht="15" customHeight="1">
      <c r="B17" s="37"/>
      <c r="C17" s="39"/>
      <c r="D17" s="25" t="s">
        <v>21</v>
      </c>
      <c r="E17" s="38"/>
      <c r="F17" s="39"/>
      <c r="G17" s="39"/>
      <c r="H17" s="40"/>
      <c r="I17" s="28"/>
    </row>
    <row r="18" spans="2:9" ht="15" customHeight="1">
      <c r="B18" s="27" t="s">
        <v>35</v>
      </c>
      <c r="C18" s="61" t="s">
        <v>8</v>
      </c>
      <c r="D18" s="65"/>
      <c r="E18" s="10"/>
      <c r="F18" s="28"/>
      <c r="G18" s="28"/>
      <c r="H18" s="29"/>
      <c r="I18" s="28"/>
    </row>
    <row r="19" spans="2:9" ht="15" customHeight="1">
      <c r="B19" s="51"/>
      <c r="C19" s="28"/>
      <c r="D19" s="28"/>
      <c r="E19" s="10"/>
      <c r="F19" s="28"/>
      <c r="G19" s="28"/>
      <c r="H19" s="29"/>
      <c r="I19" s="28"/>
    </row>
    <row r="20" spans="2:9" ht="15" customHeight="1">
      <c r="B20" s="27" t="s">
        <v>36</v>
      </c>
      <c r="C20" s="55" t="s">
        <v>22</v>
      </c>
      <c r="D20" s="65"/>
      <c r="E20" s="10"/>
      <c r="F20" s="28"/>
      <c r="G20" s="28"/>
      <c r="H20" s="29"/>
      <c r="I20" s="28"/>
    </row>
    <row r="21" spans="2:9" ht="15" customHeight="1">
      <c r="B21" s="51"/>
      <c r="C21" s="28"/>
      <c r="D21" s="28"/>
      <c r="E21" s="10"/>
      <c r="F21" s="28"/>
      <c r="G21" s="28"/>
      <c r="H21" s="29"/>
      <c r="I21" s="28"/>
    </row>
    <row r="22" spans="2:9" ht="15" customHeight="1">
      <c r="B22" s="27" t="s">
        <v>37</v>
      </c>
      <c r="C22" s="56" t="s">
        <v>9</v>
      </c>
      <c r="D22" s="65"/>
      <c r="E22" s="10"/>
      <c r="F22" s="41"/>
      <c r="G22" s="41"/>
      <c r="H22" s="58"/>
      <c r="I22" s="28"/>
    </row>
    <row r="23" spans="2:9" ht="15" customHeight="1">
      <c r="B23" s="42"/>
      <c r="C23" s="33"/>
      <c r="D23" s="52"/>
      <c r="E23" s="53"/>
      <c r="F23" s="53"/>
      <c r="G23" s="53"/>
      <c r="H23" s="59"/>
    </row>
    <row r="24" spans="2:9" ht="15" customHeight="1">
      <c r="B24" s="44"/>
    </row>
    <row r="25" spans="2:9" ht="15" customHeight="1">
      <c r="B25" s="37"/>
      <c r="C25" s="38"/>
      <c r="D25" s="38"/>
      <c r="E25" s="38"/>
      <c r="F25" s="38"/>
      <c r="G25" s="38"/>
      <c r="H25" s="45"/>
    </row>
    <row r="26" spans="2:9" ht="15" customHeight="1">
      <c r="B26" s="27" t="s">
        <v>5</v>
      </c>
      <c r="C26" s="381"/>
      <c r="D26" s="382"/>
      <c r="E26" s="382"/>
      <c r="F26" s="382"/>
      <c r="G26" s="382"/>
      <c r="H26" s="383"/>
      <c r="I26" s="28"/>
    </row>
    <row r="27" spans="2:9" ht="15" customHeight="1">
      <c r="B27" s="20" t="s">
        <v>12</v>
      </c>
      <c r="C27" s="381"/>
      <c r="D27" s="382"/>
      <c r="E27" s="382"/>
      <c r="F27" s="382"/>
      <c r="G27" s="382"/>
      <c r="H27" s="383"/>
      <c r="I27" s="28"/>
    </row>
    <row r="28" spans="2:9" ht="15" customHeight="1">
      <c r="B28" s="30" t="s">
        <v>24</v>
      </c>
      <c r="C28" s="381"/>
      <c r="D28" s="382"/>
      <c r="E28" s="382"/>
      <c r="F28" s="382"/>
      <c r="G28" s="382"/>
      <c r="H28" s="383"/>
      <c r="I28" s="28"/>
    </row>
    <row r="29" spans="2:9" ht="15" customHeight="1">
      <c r="B29" s="30" t="s">
        <v>25</v>
      </c>
      <c r="C29" s="381"/>
      <c r="D29" s="382"/>
      <c r="E29" s="382"/>
      <c r="F29" s="382"/>
      <c r="G29" s="382"/>
      <c r="H29" s="383"/>
      <c r="I29" s="28"/>
    </row>
    <row r="30" spans="2:9" ht="15" customHeight="1">
      <c r="B30" s="20"/>
      <c r="C30" s="46"/>
      <c r="D30" s="10"/>
      <c r="E30" s="46"/>
      <c r="F30" s="46"/>
      <c r="G30" s="46"/>
      <c r="H30" s="60"/>
    </row>
    <row r="31" spans="2:9" ht="15" customHeight="1">
      <c r="B31" s="27" t="s">
        <v>6</v>
      </c>
      <c r="C31" s="381"/>
      <c r="D31" s="382"/>
      <c r="E31" s="382"/>
      <c r="F31" s="382"/>
      <c r="G31" s="382"/>
      <c r="H31" s="383"/>
      <c r="I31" s="28"/>
    </row>
    <row r="32" spans="2:9" ht="15" customHeight="1">
      <c r="B32" s="20" t="s">
        <v>12</v>
      </c>
      <c r="C32" s="381"/>
      <c r="D32" s="382"/>
      <c r="E32" s="382"/>
      <c r="F32" s="382"/>
      <c r="G32" s="382"/>
      <c r="H32" s="383"/>
      <c r="I32" s="28"/>
    </row>
    <row r="33" spans="2:13" ht="15" customHeight="1">
      <c r="B33" s="30" t="s">
        <v>24</v>
      </c>
      <c r="C33" s="381"/>
      <c r="D33" s="382"/>
      <c r="E33" s="382"/>
      <c r="F33" s="382"/>
      <c r="G33" s="382"/>
      <c r="H33" s="383"/>
      <c r="I33" s="28"/>
      <c r="M33" s="54"/>
    </row>
    <row r="34" spans="2:13" ht="15" customHeight="1">
      <c r="B34" s="30" t="s">
        <v>25</v>
      </c>
      <c r="C34" s="381"/>
      <c r="D34" s="382"/>
      <c r="E34" s="382"/>
      <c r="F34" s="382"/>
      <c r="G34" s="382"/>
      <c r="H34" s="383"/>
      <c r="I34" s="28"/>
    </row>
    <row r="35" spans="2:13" ht="15" customHeight="1">
      <c r="B35" s="20"/>
      <c r="C35" s="46"/>
      <c r="D35" s="10"/>
      <c r="E35" s="46"/>
      <c r="F35" s="46"/>
      <c r="G35" s="46"/>
      <c r="H35" s="60"/>
    </row>
    <row r="36" spans="2:13" ht="15" customHeight="1">
      <c r="B36" s="27" t="s">
        <v>7</v>
      </c>
      <c r="C36" s="381"/>
      <c r="D36" s="382"/>
      <c r="E36" s="382"/>
      <c r="F36" s="382"/>
      <c r="G36" s="382"/>
      <c r="H36" s="383"/>
      <c r="I36" s="28"/>
    </row>
    <row r="37" spans="2:13" ht="15" customHeight="1">
      <c r="B37" s="20" t="s">
        <v>12</v>
      </c>
      <c r="C37" s="381"/>
      <c r="D37" s="382"/>
      <c r="E37" s="382"/>
      <c r="F37" s="382"/>
      <c r="G37" s="382"/>
      <c r="H37" s="383"/>
      <c r="I37" s="28"/>
    </row>
    <row r="38" spans="2:13" ht="15" customHeight="1">
      <c r="B38" s="30" t="s">
        <v>24</v>
      </c>
      <c r="C38" s="381"/>
      <c r="D38" s="382"/>
      <c r="E38" s="382"/>
      <c r="F38" s="382"/>
      <c r="G38" s="382"/>
      <c r="H38" s="383"/>
      <c r="I38" s="28"/>
    </row>
    <row r="39" spans="2:13" ht="15" customHeight="1">
      <c r="B39" s="30" t="s">
        <v>25</v>
      </c>
      <c r="C39" s="381"/>
      <c r="D39" s="382"/>
      <c r="E39" s="382"/>
      <c r="F39" s="382"/>
      <c r="G39" s="382"/>
      <c r="H39" s="383"/>
      <c r="I39" s="28"/>
    </row>
    <row r="40" spans="2:13" ht="15" customHeight="1">
      <c r="B40" s="48"/>
      <c r="C40" s="33"/>
      <c r="D40" s="33"/>
      <c r="E40" s="33"/>
      <c r="F40" s="33"/>
      <c r="G40" s="33"/>
      <c r="H40" s="43"/>
    </row>
    <row r="41" spans="2:13" ht="15" customHeight="1">
      <c r="B41" s="10"/>
      <c r="C41" s="10"/>
      <c r="D41" s="10"/>
      <c r="E41" s="10"/>
      <c r="F41" s="10"/>
      <c r="G41" s="10"/>
      <c r="H41" s="10"/>
    </row>
    <row r="42" spans="2:13" ht="15" customHeight="1">
      <c r="B42" s="49"/>
      <c r="C42" s="38"/>
      <c r="D42" s="38"/>
      <c r="E42" s="38"/>
      <c r="F42" s="38"/>
      <c r="G42" s="38"/>
      <c r="H42" s="45"/>
    </row>
    <row r="43" spans="2:13" ht="15" customHeight="1">
      <c r="B43" s="21" t="s">
        <v>26</v>
      </c>
      <c r="C43" s="66"/>
      <c r="D43" s="10"/>
      <c r="E43" s="10"/>
      <c r="F43" s="10"/>
      <c r="G43" s="10"/>
      <c r="H43" s="47"/>
    </row>
    <row r="44" spans="2:13" ht="15" customHeight="1">
      <c r="B44" s="48"/>
      <c r="C44" s="33"/>
      <c r="D44" s="33"/>
      <c r="E44" s="33"/>
      <c r="F44" s="33"/>
      <c r="G44" s="33"/>
      <c r="H44" s="43"/>
    </row>
    <row r="45" spans="2:13" ht="15" customHeight="1" thickBot="1"/>
    <row r="46" spans="2:13" ht="30.2" customHeight="1" thickBot="1">
      <c r="B46" s="387" t="s">
        <v>20</v>
      </c>
      <c r="C46" s="388"/>
      <c r="D46" s="388"/>
      <c r="E46" s="388"/>
      <c r="F46" s="388"/>
      <c r="G46" s="388"/>
      <c r="H46" s="389"/>
    </row>
  </sheetData>
  <sheetProtection selectLockedCells="1"/>
  <mergeCells count="18">
    <mergeCell ref="C37:H37"/>
    <mergeCell ref="C38:H38"/>
    <mergeCell ref="C39:H39"/>
    <mergeCell ref="B2:H2"/>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s>
  <conditionalFormatting sqref="B2">
    <cfRule type="expression" dxfId="81" priority="1">
      <formula>$J$2="OK"</formula>
    </cfRule>
    <cfRule type="expression" dxfId="80" priority="2">
      <formula>$J$2="NOK"</formula>
    </cfRule>
  </conditionalFormatting>
  <dataValidations count="4">
    <dataValidation type="list" allowBlank="1" showInputMessage="1" showErrorMessage="1" sqref="D18 D20 D22">
      <formula1>"Oui,Non"</formula1>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 type="list" allowBlank="1" showInputMessage="1" showErrorMessage="1" sqref="C9">
      <formula1>"PA,PH"</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5"/>
  <sheetViews>
    <sheetView showGridLines="0" topLeftCell="E2" zoomScale="70" zoomScaleNormal="70" workbookViewId="0">
      <selection activeCell="F11" sqref="F11"/>
    </sheetView>
  </sheetViews>
  <sheetFormatPr defaultColWidth="11.42578125" defaultRowHeight="15" customHeight="1"/>
  <cols>
    <col min="1" max="1" width="5" style="319" hidden="1" customWidth="1"/>
    <col min="2" max="2" width="2" style="319" hidden="1" customWidth="1"/>
    <col min="3" max="3" width="10" style="320" hidden="1" customWidth="1"/>
    <col min="4" max="4" width="2.85546875" style="320" hidden="1" customWidth="1"/>
    <col min="5" max="5" width="2.85546875" style="321" customWidth="1"/>
    <col min="6" max="13" width="12.85546875" style="324" customWidth="1"/>
    <col min="14" max="14" width="70.42578125" style="324" customWidth="1"/>
    <col min="15" max="15" width="12.85546875" style="324" customWidth="1"/>
    <col min="16" max="16" width="2.85546875" style="324" customWidth="1"/>
    <col min="17" max="17" width="12.85546875" style="324" customWidth="1"/>
    <col min="18" max="18" width="2.85546875" style="324" customWidth="1"/>
    <col min="19" max="19" width="12.85546875" style="324" customWidth="1"/>
    <col min="20" max="20" width="2.85546875" style="324" customWidth="1"/>
    <col min="21" max="21" width="12.85546875" style="324" customWidth="1"/>
    <col min="22" max="22" width="2.85546875" style="324" customWidth="1"/>
    <col min="23" max="23" width="14.28515625" style="324" customWidth="1"/>
    <col min="24" max="24" width="2.85546875" style="324" customWidth="1"/>
    <col min="25" max="25" width="14.28515625" style="324" customWidth="1"/>
    <col min="26" max="16384" width="11.42578125" style="324"/>
  </cols>
  <sheetData>
    <row r="1" spans="1:25" ht="15" customHeight="1" thickBot="1">
      <c r="F1" s="322"/>
      <c r="G1" s="322"/>
      <c r="H1" s="322"/>
      <c r="I1" s="322"/>
      <c r="J1" s="322"/>
      <c r="K1" s="322"/>
      <c r="L1" s="322"/>
      <c r="M1" s="322"/>
      <c r="N1" s="322"/>
      <c r="O1" s="322"/>
      <c r="P1" s="322"/>
      <c r="Q1" s="323"/>
      <c r="R1" s="322"/>
      <c r="S1" s="322"/>
    </row>
    <row r="2" spans="1:25" ht="60" customHeight="1" thickBot="1">
      <c r="F2" s="458" t="s">
        <v>1548</v>
      </c>
      <c r="G2" s="459"/>
      <c r="H2" s="459"/>
      <c r="I2" s="459"/>
      <c r="J2" s="459"/>
      <c r="K2" s="459"/>
      <c r="L2" s="459"/>
      <c r="M2" s="459"/>
      <c r="N2" s="459"/>
      <c r="O2" s="459"/>
      <c r="P2" s="459"/>
      <c r="Q2" s="459"/>
      <c r="R2" s="459"/>
      <c r="S2" s="459"/>
      <c r="T2" s="459"/>
      <c r="U2" s="459"/>
      <c r="V2" s="459"/>
      <c r="W2" s="460"/>
      <c r="Y2" s="325"/>
    </row>
    <row r="5" spans="1:25" ht="15" customHeight="1">
      <c r="G5" s="326" t="s">
        <v>1536</v>
      </c>
    </row>
    <row r="6" spans="1:25" ht="15" customHeight="1">
      <c r="G6" s="328" t="s">
        <v>247</v>
      </c>
      <c r="H6" s="327" t="s">
        <v>1537</v>
      </c>
    </row>
    <row r="7" spans="1:25" ht="15" customHeight="1">
      <c r="G7" s="328" t="s">
        <v>249</v>
      </c>
      <c r="H7" s="327" t="s">
        <v>1538</v>
      </c>
    </row>
    <row r="8" spans="1:25" ht="15" customHeight="1">
      <c r="O8" s="329" t="s">
        <v>248</v>
      </c>
      <c r="S8" s="329" t="str">
        <f>+O8</f>
        <v>RAS</v>
      </c>
      <c r="W8" s="461" t="s">
        <v>1564</v>
      </c>
      <c r="X8" s="461"/>
      <c r="Y8" s="461"/>
    </row>
    <row r="9" spans="1:25">
      <c r="O9" s="330">
        <f>+'F1'!C5</f>
        <v>0</v>
      </c>
      <c r="S9" s="330">
        <f>+O9</f>
        <v>0</v>
      </c>
      <c r="W9" s="461"/>
      <c r="X9" s="461"/>
      <c r="Y9" s="461"/>
    </row>
    <row r="10" spans="1:25" ht="15" customHeight="1">
      <c r="F10" s="331" t="s">
        <v>1539</v>
      </c>
      <c r="G10" s="332" t="s">
        <v>1540</v>
      </c>
      <c r="H10" s="333" t="s">
        <v>1541</v>
      </c>
      <c r="I10" s="334" t="s">
        <v>1542</v>
      </c>
      <c r="J10" s="335" t="s">
        <v>1543</v>
      </c>
      <c r="K10" s="336" t="s">
        <v>1544</v>
      </c>
      <c r="L10" s="337" t="s">
        <v>1545</v>
      </c>
      <c r="M10" s="324" t="s">
        <v>1546</v>
      </c>
      <c r="O10" s="338">
        <f>+'F1'!C7</f>
        <v>0</v>
      </c>
      <c r="Q10" s="339"/>
      <c r="S10" s="338">
        <f>+O10</f>
        <v>0</v>
      </c>
      <c r="W10" s="461"/>
      <c r="X10" s="461"/>
      <c r="Y10" s="461"/>
    </row>
    <row r="11" spans="1:25">
      <c r="A11" s="319">
        <v>1</v>
      </c>
      <c r="B11" s="319">
        <f>LEN(C11)</f>
        <v>2</v>
      </c>
      <c r="C11" s="320">
        <v>60</v>
      </c>
      <c r="D11" s="320" t="s">
        <v>1547</v>
      </c>
      <c r="F11" s="340">
        <v>60</v>
      </c>
      <c r="G11" s="340" t="s">
        <v>250</v>
      </c>
      <c r="H11" s="340" t="s">
        <v>250</v>
      </c>
      <c r="I11" s="340" t="s">
        <v>250</v>
      </c>
      <c r="J11" s="340" t="s">
        <v>250</v>
      </c>
      <c r="K11" s="340" t="s">
        <v>250</v>
      </c>
      <c r="L11" s="340" t="s">
        <v>250</v>
      </c>
      <c r="M11" s="340" t="s">
        <v>250</v>
      </c>
      <c r="N11" s="340" t="s">
        <v>251</v>
      </c>
      <c r="O11" s="341"/>
      <c r="Q11" s="342"/>
      <c r="R11" s="324" t="s">
        <v>250</v>
      </c>
      <c r="S11" s="342"/>
      <c r="U11" s="342"/>
      <c r="W11" s="456"/>
      <c r="X11" s="456"/>
      <c r="Y11" s="456"/>
    </row>
    <row r="12" spans="1:25" ht="15" customHeight="1">
      <c r="A12" s="319">
        <v>2</v>
      </c>
      <c r="B12" s="319">
        <f t="shared" ref="B12:B75" si="0">LEN(C12)</f>
        <v>3</v>
      </c>
      <c r="C12" s="320">
        <v>601</v>
      </c>
      <c r="D12" s="320" t="s">
        <v>1547</v>
      </c>
      <c r="F12" s="343" t="s">
        <v>250</v>
      </c>
      <c r="G12" s="344">
        <v>601</v>
      </c>
      <c r="H12" s="343" t="s">
        <v>250</v>
      </c>
      <c r="I12" s="343" t="s">
        <v>250</v>
      </c>
      <c r="J12" s="343" t="s">
        <v>250</v>
      </c>
      <c r="K12" s="343" t="s">
        <v>250</v>
      </c>
      <c r="L12" s="343" t="s">
        <v>250</v>
      </c>
      <c r="M12" s="343" t="s">
        <v>250</v>
      </c>
      <c r="N12" s="344" t="s">
        <v>252</v>
      </c>
      <c r="O12" s="345"/>
      <c r="Q12" s="345">
        <f>O12-SUM(Q13:Q20)</f>
        <v>0</v>
      </c>
      <c r="R12" s="324" t="s">
        <v>250</v>
      </c>
      <c r="S12" s="345"/>
      <c r="U12" s="345">
        <f>S12+U13+U14+U15+U20</f>
        <v>0</v>
      </c>
      <c r="W12" s="456"/>
      <c r="X12" s="456"/>
      <c r="Y12" s="456"/>
    </row>
    <row r="13" spans="1:25" ht="15" customHeight="1">
      <c r="A13" s="319">
        <v>3</v>
      </c>
      <c r="B13" s="319">
        <f t="shared" si="0"/>
        <v>4</v>
      </c>
      <c r="C13" s="320">
        <v>6011</v>
      </c>
      <c r="D13" s="320" t="s">
        <v>1547</v>
      </c>
      <c r="F13" s="343" t="s">
        <v>250</v>
      </c>
      <c r="G13" s="343"/>
      <c r="H13" s="346">
        <v>6011</v>
      </c>
      <c r="I13" s="343" t="s">
        <v>250</v>
      </c>
      <c r="J13" s="343" t="s">
        <v>250</v>
      </c>
      <c r="K13" s="343" t="s">
        <v>250</v>
      </c>
      <c r="L13" s="343" t="s">
        <v>250</v>
      </c>
      <c r="M13" s="343" t="s">
        <v>250</v>
      </c>
      <c r="N13" s="346" t="s">
        <v>253</v>
      </c>
      <c r="O13" s="345"/>
      <c r="Q13" s="345">
        <f>O13</f>
        <v>0</v>
      </c>
      <c r="R13" s="324" t="s">
        <v>250</v>
      </c>
      <c r="S13" s="345"/>
      <c r="U13" s="345">
        <f>S13</f>
        <v>0</v>
      </c>
      <c r="W13" s="456"/>
      <c r="X13" s="456"/>
      <c r="Y13" s="456"/>
    </row>
    <row r="14" spans="1:25" ht="15" customHeight="1">
      <c r="A14" s="319">
        <v>4</v>
      </c>
      <c r="B14" s="319">
        <f t="shared" si="0"/>
        <v>4</v>
      </c>
      <c r="C14" s="320">
        <v>6012</v>
      </c>
      <c r="D14" s="320" t="s">
        <v>1547</v>
      </c>
      <c r="F14" s="343" t="s">
        <v>250</v>
      </c>
      <c r="G14" s="343"/>
      <c r="H14" s="346">
        <v>6012</v>
      </c>
      <c r="I14" s="343" t="s">
        <v>250</v>
      </c>
      <c r="J14" s="343" t="s">
        <v>250</v>
      </c>
      <c r="K14" s="343" t="s">
        <v>250</v>
      </c>
      <c r="L14" s="343" t="s">
        <v>250</v>
      </c>
      <c r="M14" s="343" t="s">
        <v>250</v>
      </c>
      <c r="N14" s="346" t="s">
        <v>254</v>
      </c>
      <c r="O14" s="345"/>
      <c r="Q14" s="345">
        <f>O14</f>
        <v>0</v>
      </c>
      <c r="R14" s="324" t="s">
        <v>250</v>
      </c>
      <c r="S14" s="345"/>
      <c r="U14" s="345">
        <f>S14</f>
        <v>0</v>
      </c>
      <c r="W14" s="456"/>
      <c r="X14" s="456"/>
      <c r="Y14" s="456"/>
    </row>
    <row r="15" spans="1:25" ht="15" customHeight="1">
      <c r="A15" s="319">
        <v>5</v>
      </c>
      <c r="B15" s="319">
        <f t="shared" si="0"/>
        <v>4</v>
      </c>
      <c r="C15" s="320">
        <v>6013</v>
      </c>
      <c r="D15" s="320" t="s">
        <v>1547</v>
      </c>
      <c r="F15" s="343" t="s">
        <v>250</v>
      </c>
      <c r="G15" s="343"/>
      <c r="H15" s="346">
        <v>6013</v>
      </c>
      <c r="I15" s="343" t="s">
        <v>250</v>
      </c>
      <c r="J15" s="343" t="s">
        <v>250</v>
      </c>
      <c r="K15" s="343" t="s">
        <v>250</v>
      </c>
      <c r="L15" s="343" t="s">
        <v>250</v>
      </c>
      <c r="M15" s="343" t="s">
        <v>250</v>
      </c>
      <c r="N15" s="346" t="s">
        <v>255</v>
      </c>
      <c r="O15" s="345"/>
      <c r="Q15" s="345">
        <f>O15-Q16-Q17-Q18-Q19</f>
        <v>0</v>
      </c>
      <c r="R15" s="324" t="s">
        <v>250</v>
      </c>
      <c r="S15" s="345"/>
      <c r="U15" s="345">
        <f>S15+U16+U17+U18+U19</f>
        <v>0</v>
      </c>
      <c r="W15" s="456"/>
      <c r="X15" s="456"/>
      <c r="Y15" s="456"/>
    </row>
    <row r="16" spans="1:25" s="319" customFormat="1" ht="15" customHeight="1">
      <c r="A16" s="319">
        <v>6</v>
      </c>
      <c r="B16" s="319">
        <f t="shared" si="0"/>
        <v>5</v>
      </c>
      <c r="C16" s="320">
        <v>60131</v>
      </c>
      <c r="D16" s="320"/>
      <c r="E16" s="320"/>
      <c r="F16" s="347" t="s">
        <v>250</v>
      </c>
      <c r="G16" s="347"/>
      <c r="H16" s="347" t="s">
        <v>250</v>
      </c>
      <c r="I16" s="348">
        <v>60131</v>
      </c>
      <c r="J16" s="347" t="s">
        <v>250</v>
      </c>
      <c r="K16" s="347" t="s">
        <v>250</v>
      </c>
      <c r="L16" s="347" t="s">
        <v>250</v>
      </c>
      <c r="M16" s="347" t="s">
        <v>250</v>
      </c>
      <c r="N16" s="348" t="s">
        <v>256</v>
      </c>
      <c r="O16" s="345"/>
      <c r="Q16" s="349">
        <f>O16</f>
        <v>0</v>
      </c>
      <c r="R16" s="319" t="s">
        <v>250</v>
      </c>
      <c r="S16" s="345"/>
      <c r="U16" s="349">
        <f>S16</f>
        <v>0</v>
      </c>
      <c r="W16" s="457"/>
      <c r="X16" s="457"/>
      <c r="Y16" s="457"/>
    </row>
    <row r="17" spans="1:25" s="319" customFormat="1" ht="15" customHeight="1">
      <c r="A17" s="319">
        <v>7</v>
      </c>
      <c r="B17" s="319">
        <f t="shared" si="0"/>
        <v>5</v>
      </c>
      <c r="C17" s="320">
        <v>60132</v>
      </c>
      <c r="D17" s="320"/>
      <c r="E17" s="320"/>
      <c r="F17" s="347" t="s">
        <v>250</v>
      </c>
      <c r="G17" s="347"/>
      <c r="H17" s="347" t="s">
        <v>250</v>
      </c>
      <c r="I17" s="348">
        <v>60132</v>
      </c>
      <c r="J17" s="347" t="s">
        <v>250</v>
      </c>
      <c r="K17" s="347" t="s">
        <v>250</v>
      </c>
      <c r="L17" s="347" t="s">
        <v>250</v>
      </c>
      <c r="M17" s="347" t="s">
        <v>250</v>
      </c>
      <c r="N17" s="348" t="s">
        <v>257</v>
      </c>
      <c r="O17" s="345"/>
      <c r="Q17" s="349">
        <f t="shared" ref="Q17:Q19" si="1">O17</f>
        <v>0</v>
      </c>
      <c r="R17" s="319" t="s">
        <v>250</v>
      </c>
      <c r="S17" s="345"/>
      <c r="U17" s="349">
        <f t="shared" ref="U17:U19" si="2">S17</f>
        <v>0</v>
      </c>
      <c r="W17" s="457"/>
      <c r="X17" s="457"/>
      <c r="Y17" s="457"/>
    </row>
    <row r="18" spans="1:25" s="319" customFormat="1" ht="15" customHeight="1">
      <c r="A18" s="319">
        <v>8</v>
      </c>
      <c r="B18" s="319">
        <f t="shared" si="0"/>
        <v>5</v>
      </c>
      <c r="C18" s="320">
        <v>60133</v>
      </c>
      <c r="D18" s="320"/>
      <c r="E18" s="320"/>
      <c r="F18" s="347" t="s">
        <v>250</v>
      </c>
      <c r="G18" s="347"/>
      <c r="H18" s="347" t="s">
        <v>250</v>
      </c>
      <c r="I18" s="348">
        <v>60133</v>
      </c>
      <c r="J18" s="347" t="s">
        <v>250</v>
      </c>
      <c r="K18" s="347" t="s">
        <v>250</v>
      </c>
      <c r="L18" s="347" t="s">
        <v>250</v>
      </c>
      <c r="M18" s="347" t="s">
        <v>250</v>
      </c>
      <c r="N18" s="348" t="s">
        <v>258</v>
      </c>
      <c r="O18" s="345"/>
      <c r="Q18" s="349">
        <f t="shared" si="1"/>
        <v>0</v>
      </c>
      <c r="R18" s="319" t="s">
        <v>250</v>
      </c>
      <c r="S18" s="345"/>
      <c r="U18" s="349">
        <f t="shared" si="2"/>
        <v>0</v>
      </c>
      <c r="W18" s="457"/>
      <c r="X18" s="457"/>
      <c r="Y18" s="457"/>
    </row>
    <row r="19" spans="1:25" s="319" customFormat="1" ht="15" customHeight="1">
      <c r="A19" s="319">
        <v>9</v>
      </c>
      <c r="B19" s="319">
        <f t="shared" si="0"/>
        <v>5</v>
      </c>
      <c r="C19" s="320">
        <v>60138</v>
      </c>
      <c r="D19" s="320"/>
      <c r="E19" s="320"/>
      <c r="F19" s="347" t="s">
        <v>250</v>
      </c>
      <c r="G19" s="347"/>
      <c r="H19" s="347" t="s">
        <v>250</v>
      </c>
      <c r="I19" s="348">
        <v>60138</v>
      </c>
      <c r="J19" s="347" t="s">
        <v>250</v>
      </c>
      <c r="K19" s="347" t="s">
        <v>250</v>
      </c>
      <c r="L19" s="347" t="s">
        <v>250</v>
      </c>
      <c r="M19" s="347" t="s">
        <v>250</v>
      </c>
      <c r="N19" s="348" t="s">
        <v>259</v>
      </c>
      <c r="O19" s="345"/>
      <c r="Q19" s="349">
        <f t="shared" si="1"/>
        <v>0</v>
      </c>
      <c r="R19" s="319" t="s">
        <v>250</v>
      </c>
      <c r="S19" s="345"/>
      <c r="U19" s="349">
        <f t="shared" si="2"/>
        <v>0</v>
      </c>
      <c r="W19" s="457"/>
      <c r="X19" s="457"/>
      <c r="Y19" s="457"/>
    </row>
    <row r="20" spans="1:25" ht="15" customHeight="1">
      <c r="A20" s="319">
        <v>10</v>
      </c>
      <c r="B20" s="319">
        <f t="shared" si="0"/>
        <v>4</v>
      </c>
      <c r="C20" s="320">
        <v>6018</v>
      </c>
      <c r="D20" s="320" t="s">
        <v>1547</v>
      </c>
      <c r="F20" s="343" t="s">
        <v>250</v>
      </c>
      <c r="G20" s="343"/>
      <c r="H20" s="346">
        <v>6018</v>
      </c>
      <c r="I20" s="343" t="s">
        <v>250</v>
      </c>
      <c r="J20" s="343" t="s">
        <v>250</v>
      </c>
      <c r="K20" s="343" t="s">
        <v>250</v>
      </c>
      <c r="L20" s="343" t="s">
        <v>250</v>
      </c>
      <c r="M20" s="343" t="s">
        <v>250</v>
      </c>
      <c r="N20" s="346" t="s">
        <v>260</v>
      </c>
      <c r="O20" s="345"/>
      <c r="Q20" s="345">
        <f>O20</f>
        <v>0</v>
      </c>
      <c r="R20" s="324" t="s">
        <v>250</v>
      </c>
      <c r="S20" s="345"/>
      <c r="U20" s="345">
        <f>S20</f>
        <v>0</v>
      </c>
      <c r="W20" s="456"/>
      <c r="X20" s="456"/>
      <c r="Y20" s="456"/>
    </row>
    <row r="21" spans="1:25" ht="15" customHeight="1">
      <c r="A21" s="319">
        <v>11</v>
      </c>
      <c r="B21" s="319">
        <f t="shared" si="0"/>
        <v>3</v>
      </c>
      <c r="C21" s="320">
        <v>602</v>
      </c>
      <c r="D21" s="320" t="s">
        <v>1547</v>
      </c>
      <c r="F21" s="343" t="s">
        <v>250</v>
      </c>
      <c r="G21" s="344">
        <v>602</v>
      </c>
      <c r="H21" s="343" t="s">
        <v>250</v>
      </c>
      <c r="I21" s="343" t="s">
        <v>250</v>
      </c>
      <c r="J21" s="343" t="s">
        <v>250</v>
      </c>
      <c r="K21" s="343" t="s">
        <v>250</v>
      </c>
      <c r="L21" s="343" t="s">
        <v>250</v>
      </c>
      <c r="M21" s="343" t="s">
        <v>250</v>
      </c>
      <c r="N21" s="344" t="s">
        <v>261</v>
      </c>
      <c r="O21" s="345"/>
      <c r="Q21" s="345">
        <f>O21-SUM(Q22:Q39)</f>
        <v>0</v>
      </c>
      <c r="R21" s="324" t="s">
        <v>250</v>
      </c>
      <c r="S21" s="345"/>
      <c r="U21" s="345">
        <f>S21+U22+U28+U35+U39</f>
        <v>0</v>
      </c>
      <c r="W21" s="456"/>
      <c r="X21" s="456"/>
      <c r="Y21" s="456"/>
    </row>
    <row r="22" spans="1:25" ht="15" customHeight="1">
      <c r="A22" s="319">
        <v>12</v>
      </c>
      <c r="B22" s="319">
        <f t="shared" si="0"/>
        <v>4</v>
      </c>
      <c r="C22" s="320">
        <v>6021</v>
      </c>
      <c r="D22" s="320" t="s">
        <v>1547</v>
      </c>
      <c r="F22" s="343" t="s">
        <v>250</v>
      </c>
      <c r="G22" s="343"/>
      <c r="H22" s="346">
        <v>6021</v>
      </c>
      <c r="I22" s="343" t="s">
        <v>250</v>
      </c>
      <c r="J22" s="343" t="s">
        <v>250</v>
      </c>
      <c r="K22" s="343" t="s">
        <v>250</v>
      </c>
      <c r="L22" s="343" t="s">
        <v>250</v>
      </c>
      <c r="M22" s="343" t="s">
        <v>250</v>
      </c>
      <c r="N22" s="346" t="s">
        <v>262</v>
      </c>
      <c r="O22" s="345"/>
      <c r="Q22" s="345">
        <f>O22-Q23-Q24-Q25-Q26-Q27</f>
        <v>0</v>
      </c>
      <c r="R22" s="324" t="s">
        <v>250</v>
      </c>
      <c r="S22" s="345"/>
      <c r="U22" s="345">
        <f>S22+U23+U24+U25+U26+U27</f>
        <v>0</v>
      </c>
      <c r="W22" s="456"/>
      <c r="X22" s="456"/>
      <c r="Y22" s="456"/>
    </row>
    <row r="23" spans="1:25" ht="15" customHeight="1">
      <c r="A23" s="319">
        <v>13</v>
      </c>
      <c r="B23" s="319">
        <f t="shared" si="0"/>
        <v>5</v>
      </c>
      <c r="C23" s="320">
        <v>60211</v>
      </c>
      <c r="D23" s="320" t="s">
        <v>1547</v>
      </c>
      <c r="F23" s="343" t="s">
        <v>250</v>
      </c>
      <c r="G23" s="343"/>
      <c r="H23" s="343" t="s">
        <v>250</v>
      </c>
      <c r="I23" s="350">
        <v>60211</v>
      </c>
      <c r="J23" s="343" t="s">
        <v>250</v>
      </c>
      <c r="K23" s="343" t="s">
        <v>250</v>
      </c>
      <c r="L23" s="343" t="s">
        <v>250</v>
      </c>
      <c r="M23" s="343" t="s">
        <v>250</v>
      </c>
      <c r="N23" s="350" t="s">
        <v>263</v>
      </c>
      <c r="O23" s="345"/>
      <c r="Q23" s="345">
        <f t="shared" ref="Q23:Q27" si="3">O23</f>
        <v>0</v>
      </c>
      <c r="R23" s="324" t="s">
        <v>250</v>
      </c>
      <c r="S23" s="345"/>
      <c r="U23" s="345">
        <f t="shared" ref="U23:U27" si="4">S23</f>
        <v>0</v>
      </c>
      <c r="W23" s="456"/>
      <c r="X23" s="456"/>
      <c r="Y23" s="456"/>
    </row>
    <row r="24" spans="1:25" ht="15" customHeight="1">
      <c r="A24" s="319">
        <v>14</v>
      </c>
      <c r="B24" s="319">
        <f t="shared" si="0"/>
        <v>5</v>
      </c>
      <c r="C24" s="320">
        <v>60212</v>
      </c>
      <c r="D24" s="320" t="s">
        <v>1547</v>
      </c>
      <c r="F24" s="343" t="s">
        <v>250</v>
      </c>
      <c r="G24" s="343"/>
      <c r="H24" s="343" t="s">
        <v>250</v>
      </c>
      <c r="I24" s="350">
        <v>60212</v>
      </c>
      <c r="J24" s="343" t="s">
        <v>250</v>
      </c>
      <c r="K24" s="343" t="s">
        <v>250</v>
      </c>
      <c r="L24" s="343" t="s">
        <v>250</v>
      </c>
      <c r="M24" s="343" t="s">
        <v>250</v>
      </c>
      <c r="N24" s="350" t="s">
        <v>264</v>
      </c>
      <c r="O24" s="345"/>
      <c r="Q24" s="345">
        <f t="shared" si="3"/>
        <v>0</v>
      </c>
      <c r="R24" s="324" t="s">
        <v>250</v>
      </c>
      <c r="S24" s="345"/>
      <c r="U24" s="345">
        <f t="shared" si="4"/>
        <v>0</v>
      </c>
      <c r="W24" s="456"/>
      <c r="X24" s="456"/>
      <c r="Y24" s="456"/>
    </row>
    <row r="25" spans="1:25" ht="15" customHeight="1">
      <c r="A25" s="319">
        <v>15</v>
      </c>
      <c r="B25" s="319">
        <f t="shared" si="0"/>
        <v>5</v>
      </c>
      <c r="C25" s="320">
        <v>60213</v>
      </c>
      <c r="D25" s="320" t="s">
        <v>1547</v>
      </c>
      <c r="F25" s="343" t="s">
        <v>250</v>
      </c>
      <c r="G25" s="343"/>
      <c r="H25" s="343" t="s">
        <v>250</v>
      </c>
      <c r="I25" s="350">
        <v>60213</v>
      </c>
      <c r="J25" s="343" t="s">
        <v>250</v>
      </c>
      <c r="K25" s="343" t="s">
        <v>250</v>
      </c>
      <c r="L25" s="343" t="s">
        <v>250</v>
      </c>
      <c r="M25" s="343" t="s">
        <v>250</v>
      </c>
      <c r="N25" s="350" t="s">
        <v>265</v>
      </c>
      <c r="O25" s="345"/>
      <c r="Q25" s="345">
        <f t="shared" si="3"/>
        <v>0</v>
      </c>
      <c r="R25" s="324" t="s">
        <v>250</v>
      </c>
      <c r="S25" s="345"/>
      <c r="U25" s="345">
        <f t="shared" si="4"/>
        <v>0</v>
      </c>
      <c r="W25" s="456"/>
      <c r="X25" s="456"/>
      <c r="Y25" s="456"/>
    </row>
    <row r="26" spans="1:25" ht="15" customHeight="1">
      <c r="A26" s="319">
        <v>16</v>
      </c>
      <c r="B26" s="319">
        <f t="shared" si="0"/>
        <v>5</v>
      </c>
      <c r="C26" s="320">
        <v>60214</v>
      </c>
      <c r="D26" s="320" t="s">
        <v>1547</v>
      </c>
      <c r="F26" s="343" t="s">
        <v>250</v>
      </c>
      <c r="G26" s="343"/>
      <c r="H26" s="343" t="s">
        <v>250</v>
      </c>
      <c r="I26" s="350">
        <v>60214</v>
      </c>
      <c r="J26" s="343" t="s">
        <v>250</v>
      </c>
      <c r="K26" s="343" t="s">
        <v>250</v>
      </c>
      <c r="L26" s="343" t="s">
        <v>250</v>
      </c>
      <c r="M26" s="343" t="s">
        <v>250</v>
      </c>
      <c r="N26" s="350" t="s">
        <v>266</v>
      </c>
      <c r="O26" s="345"/>
      <c r="Q26" s="345">
        <f t="shared" si="3"/>
        <v>0</v>
      </c>
      <c r="R26" s="324" t="s">
        <v>250</v>
      </c>
      <c r="S26" s="345"/>
      <c r="U26" s="345">
        <f t="shared" si="4"/>
        <v>0</v>
      </c>
      <c r="W26" s="456"/>
      <c r="X26" s="456"/>
      <c r="Y26" s="456"/>
    </row>
    <row r="27" spans="1:25" ht="15" customHeight="1">
      <c r="A27" s="319">
        <v>17</v>
      </c>
      <c r="B27" s="319">
        <f t="shared" si="0"/>
        <v>5</v>
      </c>
      <c r="C27" s="320">
        <v>60218</v>
      </c>
      <c r="D27" s="320" t="s">
        <v>1547</v>
      </c>
      <c r="F27" s="343" t="s">
        <v>250</v>
      </c>
      <c r="G27" s="343"/>
      <c r="H27" s="343" t="s">
        <v>250</v>
      </c>
      <c r="I27" s="350">
        <v>60218</v>
      </c>
      <c r="J27" s="343" t="s">
        <v>250</v>
      </c>
      <c r="K27" s="343" t="s">
        <v>250</v>
      </c>
      <c r="L27" s="343" t="s">
        <v>250</v>
      </c>
      <c r="M27" s="343" t="s">
        <v>250</v>
      </c>
      <c r="N27" s="350" t="s">
        <v>267</v>
      </c>
      <c r="O27" s="345"/>
      <c r="Q27" s="345">
        <f t="shared" si="3"/>
        <v>0</v>
      </c>
      <c r="R27" s="324" t="s">
        <v>250</v>
      </c>
      <c r="S27" s="345"/>
      <c r="U27" s="345">
        <f t="shared" si="4"/>
        <v>0</v>
      </c>
      <c r="W27" s="456"/>
      <c r="X27" s="456"/>
      <c r="Y27" s="456"/>
    </row>
    <row r="28" spans="1:25" ht="15" customHeight="1">
      <c r="A28" s="319">
        <v>18</v>
      </c>
      <c r="B28" s="319">
        <f t="shared" si="0"/>
        <v>4</v>
      </c>
      <c r="C28" s="320">
        <v>6022</v>
      </c>
      <c r="D28" s="320" t="s">
        <v>1547</v>
      </c>
      <c r="F28" s="343" t="s">
        <v>250</v>
      </c>
      <c r="G28" s="343"/>
      <c r="H28" s="346">
        <v>6022</v>
      </c>
      <c r="I28" s="343" t="s">
        <v>250</v>
      </c>
      <c r="J28" s="343" t="s">
        <v>250</v>
      </c>
      <c r="K28" s="343" t="s">
        <v>250</v>
      </c>
      <c r="L28" s="343" t="s">
        <v>250</v>
      </c>
      <c r="M28" s="343" t="s">
        <v>250</v>
      </c>
      <c r="N28" s="346" t="s">
        <v>255</v>
      </c>
      <c r="O28" s="345"/>
      <c r="Q28" s="345">
        <f>O28-Q29-Q30-Q31-Q32-Q33-Q34</f>
        <v>0</v>
      </c>
      <c r="R28" s="324" t="s">
        <v>250</v>
      </c>
      <c r="S28" s="345"/>
      <c r="U28" s="345">
        <f>S28+U29+U33+U34</f>
        <v>0</v>
      </c>
      <c r="W28" s="456"/>
      <c r="X28" s="456"/>
      <c r="Y28" s="456"/>
    </row>
    <row r="29" spans="1:25" ht="15" customHeight="1">
      <c r="A29" s="319">
        <v>19</v>
      </c>
      <c r="B29" s="319">
        <f t="shared" si="0"/>
        <v>5</v>
      </c>
      <c r="C29" s="320">
        <v>60221</v>
      </c>
      <c r="D29" s="320" t="s">
        <v>1547</v>
      </c>
      <c r="F29" s="343" t="s">
        <v>250</v>
      </c>
      <c r="G29" s="343"/>
      <c r="H29" s="343" t="s">
        <v>250</v>
      </c>
      <c r="I29" s="350">
        <v>60221</v>
      </c>
      <c r="J29" s="343" t="s">
        <v>250</v>
      </c>
      <c r="K29" s="343" t="s">
        <v>250</v>
      </c>
      <c r="L29" s="343" t="s">
        <v>250</v>
      </c>
      <c r="M29" s="343" t="s">
        <v>250</v>
      </c>
      <c r="N29" s="350" t="s">
        <v>268</v>
      </c>
      <c r="O29" s="345"/>
      <c r="Q29" s="345">
        <f>O29-Q30-Q31-Q32</f>
        <v>0</v>
      </c>
      <c r="R29" s="324" t="s">
        <v>250</v>
      </c>
      <c r="S29" s="351"/>
      <c r="U29" s="345">
        <f>S29+U30+U31+U32</f>
        <v>0</v>
      </c>
      <c r="W29" s="456"/>
      <c r="X29" s="456"/>
      <c r="Y29" s="456"/>
    </row>
    <row r="30" spans="1:25" ht="15" customHeight="1">
      <c r="A30" s="319">
        <v>20</v>
      </c>
      <c r="B30" s="319">
        <f t="shared" si="0"/>
        <v>6</v>
      </c>
      <c r="C30" s="320">
        <v>602211</v>
      </c>
      <c r="D30" s="320" t="s">
        <v>1547</v>
      </c>
      <c r="F30" s="343" t="s">
        <v>250</v>
      </c>
      <c r="G30" s="343"/>
      <c r="H30" s="343" t="s">
        <v>250</v>
      </c>
      <c r="I30" s="343" t="s">
        <v>250</v>
      </c>
      <c r="J30" s="352">
        <v>602211</v>
      </c>
      <c r="K30" s="343" t="s">
        <v>250</v>
      </c>
      <c r="L30" s="343" t="s">
        <v>250</v>
      </c>
      <c r="M30" s="343" t="s">
        <v>250</v>
      </c>
      <c r="N30" s="352" t="s">
        <v>269</v>
      </c>
      <c r="O30" s="345"/>
      <c r="Q30" s="345">
        <f>O30</f>
        <v>0</v>
      </c>
      <c r="R30" s="324" t="s">
        <v>250</v>
      </c>
      <c r="S30" s="345"/>
      <c r="U30" s="345">
        <f>S30</f>
        <v>0</v>
      </c>
      <c r="W30" s="456"/>
      <c r="X30" s="456"/>
      <c r="Y30" s="456"/>
    </row>
    <row r="31" spans="1:25" ht="15" customHeight="1">
      <c r="A31" s="319">
        <v>21</v>
      </c>
      <c r="B31" s="319">
        <f t="shared" si="0"/>
        <v>6</v>
      </c>
      <c r="C31" s="320">
        <v>602212</v>
      </c>
      <c r="D31" s="320" t="s">
        <v>1547</v>
      </c>
      <c r="F31" s="343" t="s">
        <v>250</v>
      </c>
      <c r="G31" s="343"/>
      <c r="H31" s="343" t="s">
        <v>250</v>
      </c>
      <c r="I31" s="343" t="s">
        <v>250</v>
      </c>
      <c r="J31" s="352">
        <v>602212</v>
      </c>
      <c r="K31" s="343" t="s">
        <v>250</v>
      </c>
      <c r="L31" s="343" t="s">
        <v>250</v>
      </c>
      <c r="M31" s="343" t="s">
        <v>250</v>
      </c>
      <c r="N31" s="352" t="s">
        <v>270</v>
      </c>
      <c r="O31" s="345"/>
      <c r="Q31" s="345">
        <f t="shared" ref="Q31:Q32" si="5">O31</f>
        <v>0</v>
      </c>
      <c r="R31" s="324" t="s">
        <v>250</v>
      </c>
      <c r="S31" s="345"/>
      <c r="U31" s="345">
        <f t="shared" ref="U31:U32" si="6">S31</f>
        <v>0</v>
      </c>
      <c r="W31" s="456"/>
      <c r="X31" s="456"/>
      <c r="Y31" s="456"/>
    </row>
    <row r="32" spans="1:25" ht="15" customHeight="1">
      <c r="A32" s="319">
        <v>22</v>
      </c>
      <c r="B32" s="319">
        <f t="shared" si="0"/>
        <v>6</v>
      </c>
      <c r="C32" s="320">
        <v>602218</v>
      </c>
      <c r="D32" s="320" t="s">
        <v>1547</v>
      </c>
      <c r="F32" s="343" t="s">
        <v>250</v>
      </c>
      <c r="G32" s="343"/>
      <c r="H32" s="343" t="s">
        <v>250</v>
      </c>
      <c r="I32" s="343" t="s">
        <v>250</v>
      </c>
      <c r="J32" s="352">
        <v>602218</v>
      </c>
      <c r="K32" s="343" t="s">
        <v>250</v>
      </c>
      <c r="L32" s="343" t="s">
        <v>250</v>
      </c>
      <c r="M32" s="343" t="s">
        <v>250</v>
      </c>
      <c r="N32" s="352" t="s">
        <v>271</v>
      </c>
      <c r="O32" s="345"/>
      <c r="Q32" s="345">
        <f t="shared" si="5"/>
        <v>0</v>
      </c>
      <c r="R32" s="324" t="s">
        <v>250</v>
      </c>
      <c r="S32" s="345"/>
      <c r="U32" s="345">
        <f t="shared" si="6"/>
        <v>0</v>
      </c>
      <c r="W32" s="456"/>
      <c r="X32" s="456"/>
      <c r="Y32" s="456"/>
    </row>
    <row r="33" spans="1:25" ht="15" customHeight="1">
      <c r="A33" s="319">
        <v>23</v>
      </c>
      <c r="B33" s="319">
        <f t="shared" si="0"/>
        <v>5</v>
      </c>
      <c r="C33" s="320">
        <v>60222</v>
      </c>
      <c r="D33" s="320" t="s">
        <v>1547</v>
      </c>
      <c r="F33" s="343" t="s">
        <v>250</v>
      </c>
      <c r="G33" s="343"/>
      <c r="H33" s="343" t="s">
        <v>250</v>
      </c>
      <c r="I33" s="350">
        <v>60222</v>
      </c>
      <c r="J33" s="343" t="s">
        <v>250</v>
      </c>
      <c r="K33" s="343" t="s">
        <v>250</v>
      </c>
      <c r="L33" s="343" t="s">
        <v>250</v>
      </c>
      <c r="M33" s="343" t="s">
        <v>250</v>
      </c>
      <c r="N33" s="350" t="s">
        <v>272</v>
      </c>
      <c r="O33" s="345"/>
      <c r="Q33" s="345">
        <f>O33</f>
        <v>0</v>
      </c>
      <c r="R33" s="324" t="s">
        <v>250</v>
      </c>
      <c r="S33" s="345"/>
      <c r="U33" s="345">
        <f>S33</f>
        <v>0</v>
      </c>
      <c r="W33" s="456"/>
      <c r="X33" s="456"/>
      <c r="Y33" s="456"/>
    </row>
    <row r="34" spans="1:25" ht="15" customHeight="1">
      <c r="A34" s="319">
        <v>24</v>
      </c>
      <c r="B34" s="319">
        <f t="shared" si="0"/>
        <v>5</v>
      </c>
      <c r="C34" s="320">
        <v>60228</v>
      </c>
      <c r="D34" s="320" t="s">
        <v>1547</v>
      </c>
      <c r="F34" s="343" t="s">
        <v>250</v>
      </c>
      <c r="G34" s="343"/>
      <c r="H34" s="343" t="s">
        <v>250</v>
      </c>
      <c r="I34" s="350">
        <v>60228</v>
      </c>
      <c r="J34" s="343" t="s">
        <v>250</v>
      </c>
      <c r="K34" s="343" t="s">
        <v>250</v>
      </c>
      <c r="L34" s="343" t="s">
        <v>250</v>
      </c>
      <c r="M34" s="343" t="s">
        <v>250</v>
      </c>
      <c r="N34" s="350" t="s">
        <v>259</v>
      </c>
      <c r="O34" s="345"/>
      <c r="Q34" s="345">
        <f>O34</f>
        <v>0</v>
      </c>
      <c r="R34" s="324" t="s">
        <v>250</v>
      </c>
      <c r="S34" s="345"/>
      <c r="U34" s="345">
        <f>S34</f>
        <v>0</v>
      </c>
      <c r="W34" s="456"/>
      <c r="X34" s="456"/>
      <c r="Y34" s="456"/>
    </row>
    <row r="35" spans="1:25" ht="15" customHeight="1">
      <c r="A35" s="319">
        <v>25</v>
      </c>
      <c r="B35" s="319">
        <f t="shared" si="0"/>
        <v>4</v>
      </c>
      <c r="C35" s="320">
        <v>6023</v>
      </c>
      <c r="D35" s="320" t="s">
        <v>1547</v>
      </c>
      <c r="F35" s="343" t="s">
        <v>250</v>
      </c>
      <c r="G35" s="343"/>
      <c r="H35" s="346">
        <v>6023</v>
      </c>
      <c r="I35" s="343" t="s">
        <v>250</v>
      </c>
      <c r="J35" s="343" t="s">
        <v>250</v>
      </c>
      <c r="K35" s="343" t="s">
        <v>250</v>
      </c>
      <c r="L35" s="343" t="s">
        <v>250</v>
      </c>
      <c r="M35" s="343" t="s">
        <v>250</v>
      </c>
      <c r="N35" s="346" t="s">
        <v>273</v>
      </c>
      <c r="O35" s="345"/>
      <c r="Q35" s="345">
        <f>O35-Q36-Q37-Q38</f>
        <v>0</v>
      </c>
      <c r="R35" s="324" t="s">
        <v>250</v>
      </c>
      <c r="S35" s="345"/>
      <c r="U35" s="345">
        <f>S35+U36+U37+U38</f>
        <v>0</v>
      </c>
      <c r="W35" s="456"/>
      <c r="X35" s="456"/>
      <c r="Y35" s="456"/>
    </row>
    <row r="36" spans="1:25" ht="15" customHeight="1">
      <c r="A36" s="319">
        <v>26</v>
      </c>
      <c r="B36" s="319">
        <f t="shared" si="0"/>
        <v>5</v>
      </c>
      <c r="C36" s="320">
        <v>60231</v>
      </c>
      <c r="D36" s="320" t="s">
        <v>1547</v>
      </c>
      <c r="F36" s="343" t="s">
        <v>250</v>
      </c>
      <c r="G36" s="343"/>
      <c r="H36" s="343" t="s">
        <v>250</v>
      </c>
      <c r="I36" s="350">
        <v>60231</v>
      </c>
      <c r="J36" s="343" t="s">
        <v>250</v>
      </c>
      <c r="K36" s="343" t="s">
        <v>250</v>
      </c>
      <c r="L36" s="343" t="s">
        <v>250</v>
      </c>
      <c r="M36" s="343" t="s">
        <v>250</v>
      </c>
      <c r="N36" s="350" t="s">
        <v>274</v>
      </c>
      <c r="O36" s="345"/>
      <c r="Q36" s="345">
        <f t="shared" ref="Q36:Q38" si="7">O36</f>
        <v>0</v>
      </c>
      <c r="R36" s="324" t="s">
        <v>250</v>
      </c>
      <c r="S36" s="345"/>
      <c r="U36" s="345">
        <f t="shared" ref="U36:U38" si="8">S36</f>
        <v>0</v>
      </c>
      <c r="W36" s="456"/>
      <c r="X36" s="456"/>
      <c r="Y36" s="456"/>
    </row>
    <row r="37" spans="1:25" ht="15" customHeight="1">
      <c r="A37" s="319">
        <v>27</v>
      </c>
      <c r="B37" s="319">
        <f t="shared" si="0"/>
        <v>5</v>
      </c>
      <c r="C37" s="320">
        <v>60232</v>
      </c>
      <c r="D37" s="320" t="s">
        <v>1547</v>
      </c>
      <c r="F37" s="343" t="s">
        <v>250</v>
      </c>
      <c r="G37" s="343"/>
      <c r="H37" s="343" t="s">
        <v>250</v>
      </c>
      <c r="I37" s="350">
        <v>60232</v>
      </c>
      <c r="J37" s="343" t="s">
        <v>250</v>
      </c>
      <c r="K37" s="343" t="s">
        <v>250</v>
      </c>
      <c r="L37" s="343" t="s">
        <v>250</v>
      </c>
      <c r="M37" s="343" t="s">
        <v>250</v>
      </c>
      <c r="N37" s="350" t="s">
        <v>275</v>
      </c>
      <c r="O37" s="345"/>
      <c r="Q37" s="345">
        <f t="shared" si="7"/>
        <v>0</v>
      </c>
      <c r="R37" s="324" t="s">
        <v>250</v>
      </c>
      <c r="S37" s="345"/>
      <c r="U37" s="345">
        <f t="shared" si="8"/>
        <v>0</v>
      </c>
      <c r="W37" s="456"/>
      <c r="X37" s="456"/>
      <c r="Y37" s="456"/>
    </row>
    <row r="38" spans="1:25" ht="15" customHeight="1">
      <c r="A38" s="319">
        <v>28</v>
      </c>
      <c r="B38" s="319">
        <f t="shared" si="0"/>
        <v>5</v>
      </c>
      <c r="C38" s="320">
        <v>60238</v>
      </c>
      <c r="D38" s="320" t="s">
        <v>1547</v>
      </c>
      <c r="F38" s="343" t="s">
        <v>250</v>
      </c>
      <c r="G38" s="343"/>
      <c r="H38" s="343" t="s">
        <v>250</v>
      </c>
      <c r="I38" s="350">
        <v>60238</v>
      </c>
      <c r="J38" s="343" t="s">
        <v>250</v>
      </c>
      <c r="K38" s="343" t="s">
        <v>250</v>
      </c>
      <c r="L38" s="343" t="s">
        <v>250</v>
      </c>
      <c r="M38" s="343" t="s">
        <v>250</v>
      </c>
      <c r="N38" s="350" t="s">
        <v>276</v>
      </c>
      <c r="O38" s="345"/>
      <c r="Q38" s="345">
        <f t="shared" si="7"/>
        <v>0</v>
      </c>
      <c r="R38" s="324" t="s">
        <v>250</v>
      </c>
      <c r="S38" s="345"/>
      <c r="U38" s="345">
        <f t="shared" si="8"/>
        <v>0</v>
      </c>
      <c r="W38" s="456"/>
      <c r="X38" s="456"/>
      <c r="Y38" s="456"/>
    </row>
    <row r="39" spans="1:25" ht="15" customHeight="1">
      <c r="A39" s="319">
        <v>29</v>
      </c>
      <c r="B39" s="319">
        <f t="shared" si="0"/>
        <v>4</v>
      </c>
      <c r="C39" s="320">
        <v>6028</v>
      </c>
      <c r="D39" s="320" t="s">
        <v>1547</v>
      </c>
      <c r="F39" s="343" t="s">
        <v>250</v>
      </c>
      <c r="G39" s="343"/>
      <c r="H39" s="346">
        <v>6028</v>
      </c>
      <c r="I39" s="343" t="s">
        <v>250</v>
      </c>
      <c r="J39" s="343" t="s">
        <v>250</v>
      </c>
      <c r="K39" s="343" t="s">
        <v>250</v>
      </c>
      <c r="L39" s="343" t="s">
        <v>250</v>
      </c>
      <c r="M39" s="343" t="s">
        <v>250</v>
      </c>
      <c r="N39" s="346" t="s">
        <v>277</v>
      </c>
      <c r="O39" s="345"/>
      <c r="Q39" s="345">
        <f>O39</f>
        <v>0</v>
      </c>
      <c r="R39" s="324" t="s">
        <v>250</v>
      </c>
      <c r="S39" s="345"/>
      <c r="U39" s="345">
        <f>S39</f>
        <v>0</v>
      </c>
      <c r="W39" s="456"/>
      <c r="X39" s="456"/>
      <c r="Y39" s="456"/>
    </row>
    <row r="40" spans="1:25" ht="15" customHeight="1">
      <c r="A40" s="319">
        <v>30</v>
      </c>
      <c r="B40" s="319">
        <f t="shared" si="0"/>
        <v>3</v>
      </c>
      <c r="C40" s="320">
        <v>603</v>
      </c>
      <c r="D40" s="320" t="s">
        <v>1547</v>
      </c>
      <c r="F40" s="343" t="s">
        <v>250</v>
      </c>
      <c r="G40" s="344">
        <v>603</v>
      </c>
      <c r="H40" s="343" t="s">
        <v>250</v>
      </c>
      <c r="I40" s="343" t="s">
        <v>250</v>
      </c>
      <c r="J40" s="343" t="s">
        <v>250</v>
      </c>
      <c r="K40" s="343" t="s">
        <v>250</v>
      </c>
      <c r="L40" s="343" t="s">
        <v>250</v>
      </c>
      <c r="M40" s="343" t="s">
        <v>250</v>
      </c>
      <c r="N40" s="344" t="s">
        <v>278</v>
      </c>
      <c r="O40" s="345"/>
      <c r="Q40" s="345">
        <f>O40-SUM(Q41:Q65)</f>
        <v>0</v>
      </c>
      <c r="R40" s="324" t="s">
        <v>250</v>
      </c>
      <c r="S40" s="345"/>
      <c r="U40" s="345">
        <f>S40+U41+U55+U56+U59+U60+U61+U62+U63</f>
        <v>0</v>
      </c>
      <c r="W40" s="456"/>
      <c r="X40" s="456"/>
      <c r="Y40" s="456"/>
    </row>
    <row r="41" spans="1:25" ht="15" customHeight="1">
      <c r="A41" s="319">
        <v>31</v>
      </c>
      <c r="B41" s="319">
        <f t="shared" si="0"/>
        <v>4</v>
      </c>
      <c r="C41" s="320">
        <v>6031</v>
      </c>
      <c r="D41" s="320" t="s">
        <v>1547</v>
      </c>
      <c r="F41" s="343" t="s">
        <v>250</v>
      </c>
      <c r="G41" s="343"/>
      <c r="H41" s="346">
        <v>6031</v>
      </c>
      <c r="I41" s="343" t="s">
        <v>250</v>
      </c>
      <c r="J41" s="343" t="s">
        <v>250</v>
      </c>
      <c r="K41" s="343" t="s">
        <v>250</v>
      </c>
      <c r="L41" s="343" t="s">
        <v>250</v>
      </c>
      <c r="M41" s="343" t="s">
        <v>250</v>
      </c>
      <c r="N41" s="346" t="s">
        <v>279</v>
      </c>
      <c r="O41" s="345"/>
      <c r="Q41" s="345">
        <f>O41-Q42-Q43-Q44-Q45-Q46-Q47-Q48-Q49-Q50-Q51-Q52-Q53-Q54</f>
        <v>0</v>
      </c>
      <c r="R41" s="324" t="s">
        <v>250</v>
      </c>
      <c r="S41" s="345"/>
      <c r="U41" s="345">
        <f>S41+U42+U50+U54</f>
        <v>0</v>
      </c>
      <c r="W41" s="456"/>
      <c r="X41" s="456"/>
      <c r="Y41" s="456"/>
    </row>
    <row r="42" spans="1:25" s="319" customFormat="1" ht="15" customHeight="1">
      <c r="A42" s="319">
        <v>32</v>
      </c>
      <c r="B42" s="319">
        <f t="shared" si="0"/>
        <v>5</v>
      </c>
      <c r="C42" s="320">
        <v>60311</v>
      </c>
      <c r="D42" s="320"/>
      <c r="E42" s="320"/>
      <c r="F42" s="347" t="s">
        <v>250</v>
      </c>
      <c r="G42" s="347"/>
      <c r="H42" s="347" t="s">
        <v>250</v>
      </c>
      <c r="I42" s="348">
        <v>60311</v>
      </c>
      <c r="J42" s="347" t="s">
        <v>250</v>
      </c>
      <c r="K42" s="347" t="s">
        <v>250</v>
      </c>
      <c r="L42" s="347" t="s">
        <v>250</v>
      </c>
      <c r="M42" s="347" t="s">
        <v>250</v>
      </c>
      <c r="N42" s="348" t="s">
        <v>280</v>
      </c>
      <c r="O42" s="345"/>
      <c r="Q42" s="349">
        <f>O42-Q43-Q44-Q45-Q46-Q47-Q48-Q49</f>
        <v>0</v>
      </c>
      <c r="R42" s="319" t="s">
        <v>250</v>
      </c>
      <c r="S42" s="345"/>
      <c r="U42" s="349">
        <f>S42+U43+U47+U48+U49</f>
        <v>0</v>
      </c>
      <c r="W42" s="457"/>
      <c r="X42" s="457"/>
      <c r="Y42" s="457"/>
    </row>
    <row r="43" spans="1:25" s="319" customFormat="1" ht="15" customHeight="1">
      <c r="A43" s="319">
        <v>33</v>
      </c>
      <c r="B43" s="319">
        <f t="shared" si="0"/>
        <v>6</v>
      </c>
      <c r="C43" s="320">
        <v>603111</v>
      </c>
      <c r="D43" s="320"/>
      <c r="E43" s="320"/>
      <c r="F43" s="347" t="s">
        <v>250</v>
      </c>
      <c r="G43" s="347"/>
      <c r="H43" s="347" t="s">
        <v>250</v>
      </c>
      <c r="I43" s="347" t="s">
        <v>250</v>
      </c>
      <c r="J43" s="353">
        <v>603111</v>
      </c>
      <c r="K43" s="347" t="s">
        <v>250</v>
      </c>
      <c r="L43" s="347" t="s">
        <v>250</v>
      </c>
      <c r="M43" s="347" t="s">
        <v>250</v>
      </c>
      <c r="N43" s="353" t="s">
        <v>281</v>
      </c>
      <c r="O43" s="345"/>
      <c r="Q43" s="349">
        <f>O43-Q44-Q45-Q46</f>
        <v>0</v>
      </c>
      <c r="R43" s="319" t="s">
        <v>250</v>
      </c>
      <c r="S43" s="345"/>
      <c r="U43" s="349">
        <f>S43+U44+U45+U46</f>
        <v>0</v>
      </c>
      <c r="W43" s="457"/>
      <c r="X43" s="457"/>
      <c r="Y43" s="457"/>
    </row>
    <row r="44" spans="1:25" s="319" customFormat="1" ht="15" customHeight="1">
      <c r="A44" s="319">
        <v>34</v>
      </c>
      <c r="B44" s="319">
        <f t="shared" si="0"/>
        <v>7</v>
      </c>
      <c r="C44" s="320">
        <v>6031111</v>
      </c>
      <c r="D44" s="320"/>
      <c r="E44" s="320"/>
      <c r="F44" s="347" t="s">
        <v>250</v>
      </c>
      <c r="G44" s="347"/>
      <c r="H44" s="347" t="s">
        <v>250</v>
      </c>
      <c r="I44" s="347" t="s">
        <v>250</v>
      </c>
      <c r="J44" s="347" t="s">
        <v>250</v>
      </c>
      <c r="K44" s="354">
        <v>6031111</v>
      </c>
      <c r="L44" s="347" t="s">
        <v>250</v>
      </c>
      <c r="M44" s="347" t="s">
        <v>250</v>
      </c>
      <c r="N44" s="354" t="s">
        <v>282</v>
      </c>
      <c r="O44" s="345"/>
      <c r="Q44" s="349">
        <f>O44</f>
        <v>0</v>
      </c>
      <c r="R44" s="319" t="s">
        <v>250</v>
      </c>
      <c r="S44" s="345"/>
      <c r="U44" s="349">
        <f>S44</f>
        <v>0</v>
      </c>
      <c r="W44" s="457"/>
      <c r="X44" s="457"/>
      <c r="Y44" s="457"/>
    </row>
    <row r="45" spans="1:25" s="319" customFormat="1" ht="15" customHeight="1">
      <c r="A45" s="319">
        <v>35</v>
      </c>
      <c r="B45" s="319">
        <f t="shared" si="0"/>
        <v>7</v>
      </c>
      <c r="C45" s="320">
        <v>6031112</v>
      </c>
      <c r="D45" s="320"/>
      <c r="E45" s="320"/>
      <c r="F45" s="347" t="s">
        <v>250</v>
      </c>
      <c r="G45" s="347"/>
      <c r="H45" s="347" t="s">
        <v>250</v>
      </c>
      <c r="I45" s="347" t="s">
        <v>250</v>
      </c>
      <c r="J45" s="347" t="s">
        <v>250</v>
      </c>
      <c r="K45" s="354">
        <v>6031112</v>
      </c>
      <c r="L45" s="347" t="s">
        <v>250</v>
      </c>
      <c r="M45" s="347" t="s">
        <v>250</v>
      </c>
      <c r="N45" s="354" t="s">
        <v>283</v>
      </c>
      <c r="O45" s="345"/>
      <c r="Q45" s="349">
        <f t="shared" ref="Q45:Q46" si="9">O45</f>
        <v>0</v>
      </c>
      <c r="R45" s="319" t="s">
        <v>250</v>
      </c>
      <c r="S45" s="345"/>
      <c r="U45" s="349">
        <f t="shared" ref="U45:U46" si="10">S45</f>
        <v>0</v>
      </c>
      <c r="W45" s="457"/>
      <c r="X45" s="457"/>
      <c r="Y45" s="457"/>
    </row>
    <row r="46" spans="1:25" s="319" customFormat="1" ht="15" customHeight="1">
      <c r="A46" s="319">
        <v>36</v>
      </c>
      <c r="B46" s="319">
        <f t="shared" si="0"/>
        <v>7</v>
      </c>
      <c r="C46" s="320">
        <v>6031118</v>
      </c>
      <c r="D46" s="320"/>
      <c r="E46" s="320"/>
      <c r="F46" s="347" t="s">
        <v>250</v>
      </c>
      <c r="G46" s="347"/>
      <c r="H46" s="347" t="s">
        <v>250</v>
      </c>
      <c r="I46" s="347" t="s">
        <v>250</v>
      </c>
      <c r="J46" s="347" t="s">
        <v>250</v>
      </c>
      <c r="K46" s="354">
        <v>6031118</v>
      </c>
      <c r="L46" s="347" t="s">
        <v>250</v>
      </c>
      <c r="M46" s="347" t="s">
        <v>250</v>
      </c>
      <c r="N46" s="354" t="s">
        <v>284</v>
      </c>
      <c r="O46" s="345"/>
      <c r="Q46" s="349">
        <f t="shared" si="9"/>
        <v>0</v>
      </c>
      <c r="R46" s="319" t="s">
        <v>250</v>
      </c>
      <c r="S46" s="345"/>
      <c r="U46" s="349">
        <f t="shared" si="10"/>
        <v>0</v>
      </c>
      <c r="W46" s="457"/>
      <c r="X46" s="457"/>
      <c r="Y46" s="457"/>
    </row>
    <row r="47" spans="1:25" s="319" customFormat="1" ht="15" customHeight="1">
      <c r="A47" s="319">
        <v>37</v>
      </c>
      <c r="B47" s="319">
        <f t="shared" si="0"/>
        <v>6</v>
      </c>
      <c r="C47" s="320">
        <v>603112</v>
      </c>
      <c r="D47" s="320"/>
      <c r="E47" s="320"/>
      <c r="F47" s="347" t="s">
        <v>250</v>
      </c>
      <c r="G47" s="347"/>
      <c r="H47" s="347" t="s">
        <v>250</v>
      </c>
      <c r="I47" s="347" t="s">
        <v>250</v>
      </c>
      <c r="J47" s="353">
        <v>603112</v>
      </c>
      <c r="K47" s="347" t="s">
        <v>250</v>
      </c>
      <c r="L47" s="347" t="s">
        <v>250</v>
      </c>
      <c r="M47" s="347" t="s">
        <v>250</v>
      </c>
      <c r="N47" s="353" t="s">
        <v>285</v>
      </c>
      <c r="O47" s="345"/>
      <c r="Q47" s="349">
        <f>O47</f>
        <v>0</v>
      </c>
      <c r="R47" s="319" t="s">
        <v>250</v>
      </c>
      <c r="S47" s="345"/>
      <c r="U47" s="349">
        <f>S47</f>
        <v>0</v>
      </c>
      <c r="W47" s="457"/>
      <c r="X47" s="457"/>
      <c r="Y47" s="457"/>
    </row>
    <row r="48" spans="1:25" s="319" customFormat="1" ht="15" customHeight="1">
      <c r="A48" s="319">
        <v>38</v>
      </c>
      <c r="B48" s="319">
        <f t="shared" si="0"/>
        <v>6</v>
      </c>
      <c r="C48" s="320">
        <v>603113</v>
      </c>
      <c r="D48" s="320"/>
      <c r="E48" s="320"/>
      <c r="F48" s="347" t="s">
        <v>250</v>
      </c>
      <c r="G48" s="347"/>
      <c r="H48" s="347" t="s">
        <v>250</v>
      </c>
      <c r="I48" s="347" t="s">
        <v>250</v>
      </c>
      <c r="J48" s="353">
        <v>603113</v>
      </c>
      <c r="K48" s="347" t="s">
        <v>250</v>
      </c>
      <c r="L48" s="347" t="s">
        <v>250</v>
      </c>
      <c r="M48" s="347" t="s">
        <v>250</v>
      </c>
      <c r="N48" s="353" t="s">
        <v>286</v>
      </c>
      <c r="O48" s="345"/>
      <c r="Q48" s="349">
        <f t="shared" ref="Q48:Q49" si="11">O48</f>
        <v>0</v>
      </c>
      <c r="R48" s="319" t="s">
        <v>250</v>
      </c>
      <c r="S48" s="345"/>
      <c r="U48" s="349">
        <f t="shared" ref="U48:U49" si="12">S48</f>
        <v>0</v>
      </c>
      <c r="W48" s="457"/>
      <c r="X48" s="457"/>
      <c r="Y48" s="457"/>
    </row>
    <row r="49" spans="1:25" s="319" customFormat="1" ht="15" customHeight="1">
      <c r="A49" s="319">
        <v>39</v>
      </c>
      <c r="B49" s="319">
        <f t="shared" si="0"/>
        <v>6</v>
      </c>
      <c r="C49" s="320">
        <v>603118</v>
      </c>
      <c r="D49" s="320"/>
      <c r="E49" s="320"/>
      <c r="F49" s="347" t="s">
        <v>250</v>
      </c>
      <c r="G49" s="347"/>
      <c r="H49" s="347" t="s">
        <v>250</v>
      </c>
      <c r="I49" s="347" t="s">
        <v>250</v>
      </c>
      <c r="J49" s="353">
        <v>603118</v>
      </c>
      <c r="K49" s="347" t="s">
        <v>250</v>
      </c>
      <c r="L49" s="347" t="s">
        <v>250</v>
      </c>
      <c r="M49" s="347" t="s">
        <v>250</v>
      </c>
      <c r="N49" s="353" t="s">
        <v>287</v>
      </c>
      <c r="O49" s="345"/>
      <c r="Q49" s="349">
        <f t="shared" si="11"/>
        <v>0</v>
      </c>
      <c r="R49" s="319" t="s">
        <v>250</v>
      </c>
      <c r="S49" s="345"/>
      <c r="U49" s="349">
        <f t="shared" si="12"/>
        <v>0</v>
      </c>
      <c r="W49" s="457"/>
      <c r="X49" s="457"/>
      <c r="Y49" s="457"/>
    </row>
    <row r="50" spans="1:25" s="319" customFormat="1" ht="15" customHeight="1">
      <c r="A50" s="319">
        <v>40</v>
      </c>
      <c r="B50" s="319">
        <f t="shared" si="0"/>
        <v>5</v>
      </c>
      <c r="C50" s="320">
        <v>60312</v>
      </c>
      <c r="D50" s="320"/>
      <c r="E50" s="320"/>
      <c r="F50" s="347" t="s">
        <v>250</v>
      </c>
      <c r="G50" s="347"/>
      <c r="H50" s="347" t="s">
        <v>250</v>
      </c>
      <c r="I50" s="348">
        <v>60312</v>
      </c>
      <c r="J50" s="347" t="s">
        <v>250</v>
      </c>
      <c r="K50" s="347" t="s">
        <v>250</v>
      </c>
      <c r="L50" s="347" t="s">
        <v>250</v>
      </c>
      <c r="M50" s="347" t="s">
        <v>250</v>
      </c>
      <c r="N50" s="348" t="s">
        <v>288</v>
      </c>
      <c r="O50" s="345"/>
      <c r="Q50" s="349">
        <f>O50-Q51-Q52-Q53</f>
        <v>0</v>
      </c>
      <c r="R50" s="319" t="s">
        <v>250</v>
      </c>
      <c r="S50" s="345"/>
      <c r="U50" s="349">
        <f>S50+U51+U52+U53</f>
        <v>0</v>
      </c>
      <c r="W50" s="457"/>
      <c r="X50" s="457"/>
      <c r="Y50" s="457"/>
    </row>
    <row r="51" spans="1:25" s="319" customFormat="1" ht="15" customHeight="1">
      <c r="A51" s="319">
        <v>41</v>
      </c>
      <c r="B51" s="319">
        <f t="shared" si="0"/>
        <v>6</v>
      </c>
      <c r="C51" s="320">
        <v>603121</v>
      </c>
      <c r="D51" s="320"/>
      <c r="E51" s="320"/>
      <c r="F51" s="347" t="s">
        <v>250</v>
      </c>
      <c r="G51" s="347"/>
      <c r="H51" s="347" t="s">
        <v>250</v>
      </c>
      <c r="I51" s="347" t="s">
        <v>250</v>
      </c>
      <c r="J51" s="353">
        <v>603121</v>
      </c>
      <c r="K51" s="347" t="s">
        <v>250</v>
      </c>
      <c r="L51" s="347" t="s">
        <v>250</v>
      </c>
      <c r="M51" s="347" t="s">
        <v>250</v>
      </c>
      <c r="N51" s="353" t="s">
        <v>289</v>
      </c>
      <c r="O51" s="345"/>
      <c r="Q51" s="349">
        <f t="shared" ref="Q51:Q53" si="13">O51</f>
        <v>0</v>
      </c>
      <c r="R51" s="319" t="s">
        <v>250</v>
      </c>
      <c r="S51" s="345"/>
      <c r="U51" s="349">
        <f t="shared" ref="U51:U53" si="14">S51</f>
        <v>0</v>
      </c>
      <c r="W51" s="457"/>
      <c r="X51" s="457"/>
      <c r="Y51" s="457"/>
    </row>
    <row r="52" spans="1:25" s="319" customFormat="1" ht="15" customHeight="1">
      <c r="A52" s="319">
        <v>42</v>
      </c>
      <c r="B52" s="319">
        <f t="shared" si="0"/>
        <v>6</v>
      </c>
      <c r="C52" s="320">
        <v>603122</v>
      </c>
      <c r="D52" s="320"/>
      <c r="E52" s="320"/>
      <c r="F52" s="347" t="s">
        <v>250</v>
      </c>
      <c r="G52" s="347"/>
      <c r="H52" s="347" t="s">
        <v>250</v>
      </c>
      <c r="I52" s="347" t="s">
        <v>250</v>
      </c>
      <c r="J52" s="353">
        <v>603122</v>
      </c>
      <c r="K52" s="347" t="s">
        <v>250</v>
      </c>
      <c r="L52" s="347" t="s">
        <v>250</v>
      </c>
      <c r="M52" s="347" t="s">
        <v>250</v>
      </c>
      <c r="N52" s="353" t="s">
        <v>290</v>
      </c>
      <c r="O52" s="345"/>
      <c r="Q52" s="349">
        <f t="shared" si="13"/>
        <v>0</v>
      </c>
      <c r="R52" s="319" t="s">
        <v>250</v>
      </c>
      <c r="S52" s="345"/>
      <c r="U52" s="349">
        <f t="shared" si="14"/>
        <v>0</v>
      </c>
      <c r="W52" s="457"/>
      <c r="X52" s="457"/>
      <c r="Y52" s="457"/>
    </row>
    <row r="53" spans="1:25" s="319" customFormat="1" ht="15" customHeight="1">
      <c r="A53" s="319">
        <v>43</v>
      </c>
      <c r="B53" s="319">
        <f t="shared" si="0"/>
        <v>6</v>
      </c>
      <c r="C53" s="320">
        <v>603128</v>
      </c>
      <c r="D53" s="320"/>
      <c r="E53" s="320"/>
      <c r="F53" s="347" t="s">
        <v>250</v>
      </c>
      <c r="G53" s="347"/>
      <c r="H53" s="347" t="s">
        <v>250</v>
      </c>
      <c r="I53" s="347" t="s">
        <v>250</v>
      </c>
      <c r="J53" s="353">
        <v>603128</v>
      </c>
      <c r="K53" s="347" t="s">
        <v>250</v>
      </c>
      <c r="L53" s="347" t="s">
        <v>250</v>
      </c>
      <c r="M53" s="347" t="s">
        <v>250</v>
      </c>
      <c r="N53" s="353" t="s">
        <v>291</v>
      </c>
      <c r="O53" s="345"/>
      <c r="Q53" s="349">
        <f t="shared" si="13"/>
        <v>0</v>
      </c>
      <c r="R53" s="319" t="s">
        <v>250</v>
      </c>
      <c r="S53" s="345"/>
      <c r="U53" s="349">
        <f t="shared" si="14"/>
        <v>0</v>
      </c>
      <c r="W53" s="457"/>
      <c r="X53" s="457"/>
      <c r="Y53" s="457"/>
    </row>
    <row r="54" spans="1:25" s="319" customFormat="1" ht="15" customHeight="1">
      <c r="A54" s="319">
        <v>44</v>
      </c>
      <c r="B54" s="319">
        <f t="shared" si="0"/>
        <v>5</v>
      </c>
      <c r="C54" s="320">
        <v>60313</v>
      </c>
      <c r="D54" s="320"/>
      <c r="E54" s="320"/>
      <c r="F54" s="347" t="s">
        <v>250</v>
      </c>
      <c r="G54" s="347"/>
      <c r="H54" s="347" t="s">
        <v>250</v>
      </c>
      <c r="I54" s="348">
        <v>60313</v>
      </c>
      <c r="J54" s="347" t="s">
        <v>250</v>
      </c>
      <c r="K54" s="347" t="s">
        <v>250</v>
      </c>
      <c r="L54" s="347" t="s">
        <v>250</v>
      </c>
      <c r="M54" s="347" t="s">
        <v>250</v>
      </c>
      <c r="N54" s="348" t="s">
        <v>292</v>
      </c>
      <c r="O54" s="345"/>
      <c r="Q54" s="349">
        <f>O54</f>
        <v>0</v>
      </c>
      <c r="R54" s="319" t="s">
        <v>250</v>
      </c>
      <c r="S54" s="345"/>
      <c r="U54" s="349">
        <f>S54</f>
        <v>0</v>
      </c>
      <c r="W54" s="457"/>
      <c r="X54" s="457"/>
      <c r="Y54" s="457"/>
    </row>
    <row r="55" spans="1:25" ht="15" customHeight="1">
      <c r="A55" s="319">
        <v>45</v>
      </c>
      <c r="B55" s="319">
        <f t="shared" si="0"/>
        <v>4</v>
      </c>
      <c r="C55" s="320">
        <v>6032</v>
      </c>
      <c r="D55" s="320" t="s">
        <v>1547</v>
      </c>
      <c r="F55" s="343" t="s">
        <v>250</v>
      </c>
      <c r="G55" s="343"/>
      <c r="H55" s="346">
        <v>6032</v>
      </c>
      <c r="I55" s="343" t="s">
        <v>250</v>
      </c>
      <c r="J55" s="343" t="s">
        <v>250</v>
      </c>
      <c r="K55" s="343" t="s">
        <v>250</v>
      </c>
      <c r="L55" s="343" t="s">
        <v>250</v>
      </c>
      <c r="M55" s="343" t="s">
        <v>250</v>
      </c>
      <c r="N55" s="346" t="s">
        <v>293</v>
      </c>
      <c r="O55" s="345"/>
      <c r="Q55" s="345">
        <f>O55</f>
        <v>0</v>
      </c>
      <c r="R55" s="324" t="s">
        <v>250</v>
      </c>
      <c r="S55" s="345"/>
      <c r="U55" s="345">
        <f>S55</f>
        <v>0</v>
      </c>
      <c r="W55" s="456"/>
      <c r="X55" s="456"/>
      <c r="Y55" s="456"/>
    </row>
    <row r="56" spans="1:25" ht="15" customHeight="1">
      <c r="A56" s="319">
        <v>46</v>
      </c>
      <c r="B56" s="319">
        <f t="shared" si="0"/>
        <v>4</v>
      </c>
      <c r="C56" s="320">
        <v>6033</v>
      </c>
      <c r="D56" s="320" t="s">
        <v>1547</v>
      </c>
      <c r="F56" s="343" t="s">
        <v>250</v>
      </c>
      <c r="G56" s="343"/>
      <c r="H56" s="346">
        <v>6033</v>
      </c>
      <c r="I56" s="343" t="s">
        <v>250</v>
      </c>
      <c r="J56" s="343" t="s">
        <v>250</v>
      </c>
      <c r="K56" s="343" t="s">
        <v>250</v>
      </c>
      <c r="L56" s="343" t="s">
        <v>250</v>
      </c>
      <c r="M56" s="343" t="s">
        <v>250</v>
      </c>
      <c r="N56" s="346" t="s">
        <v>294</v>
      </c>
      <c r="O56" s="345"/>
      <c r="Q56" s="345">
        <f>O56-Q57-Q58</f>
        <v>0</v>
      </c>
      <c r="R56" s="324" t="s">
        <v>250</v>
      </c>
      <c r="S56" s="345"/>
      <c r="U56" s="345">
        <f>S56+U57+U58</f>
        <v>0</v>
      </c>
      <c r="W56" s="456"/>
      <c r="X56" s="456"/>
      <c r="Y56" s="456"/>
    </row>
    <row r="57" spans="1:25" s="319" customFormat="1" ht="15" customHeight="1">
      <c r="A57" s="319">
        <v>47</v>
      </c>
      <c r="B57" s="319">
        <f t="shared" si="0"/>
        <v>5</v>
      </c>
      <c r="C57" s="320">
        <v>60331</v>
      </c>
      <c r="D57" s="320"/>
      <c r="E57" s="320"/>
      <c r="F57" s="347" t="s">
        <v>250</v>
      </c>
      <c r="G57" s="347"/>
      <c r="H57" s="347" t="s">
        <v>250</v>
      </c>
      <c r="I57" s="348">
        <v>60331</v>
      </c>
      <c r="J57" s="347" t="s">
        <v>250</v>
      </c>
      <c r="K57" s="347" t="s">
        <v>250</v>
      </c>
      <c r="L57" s="347" t="s">
        <v>250</v>
      </c>
      <c r="M57" s="347" t="s">
        <v>250</v>
      </c>
      <c r="N57" s="348" t="s">
        <v>295</v>
      </c>
      <c r="O57" s="345"/>
      <c r="Q57" s="349">
        <f t="shared" ref="Q57:Q58" si="15">O57</f>
        <v>0</v>
      </c>
      <c r="R57" s="319" t="s">
        <v>250</v>
      </c>
      <c r="S57" s="345"/>
      <c r="U57" s="349">
        <f t="shared" ref="U57:U58" si="16">S57</f>
        <v>0</v>
      </c>
      <c r="W57" s="457"/>
      <c r="X57" s="457"/>
      <c r="Y57" s="457"/>
    </row>
    <row r="58" spans="1:25" s="319" customFormat="1" ht="15" customHeight="1">
      <c r="A58" s="319">
        <v>48</v>
      </c>
      <c r="B58" s="319">
        <f t="shared" si="0"/>
        <v>5</v>
      </c>
      <c r="C58" s="320">
        <v>60338</v>
      </c>
      <c r="D58" s="320"/>
      <c r="E58" s="320"/>
      <c r="F58" s="347" t="s">
        <v>250</v>
      </c>
      <c r="G58" s="347"/>
      <c r="H58" s="347" t="s">
        <v>250</v>
      </c>
      <c r="I58" s="348">
        <v>60338</v>
      </c>
      <c r="J58" s="347" t="s">
        <v>250</v>
      </c>
      <c r="K58" s="347" t="s">
        <v>250</v>
      </c>
      <c r="L58" s="347" t="s">
        <v>250</v>
      </c>
      <c r="M58" s="347" t="s">
        <v>250</v>
      </c>
      <c r="N58" s="348" t="s">
        <v>296</v>
      </c>
      <c r="O58" s="345"/>
      <c r="Q58" s="349">
        <f t="shared" si="15"/>
        <v>0</v>
      </c>
      <c r="R58" s="319" t="s">
        <v>250</v>
      </c>
      <c r="S58" s="345"/>
      <c r="U58" s="349">
        <f t="shared" si="16"/>
        <v>0</v>
      </c>
      <c r="W58" s="457"/>
      <c r="X58" s="457"/>
      <c r="Y58" s="457"/>
    </row>
    <row r="59" spans="1:25" ht="15" customHeight="1">
      <c r="A59" s="319">
        <v>49</v>
      </c>
      <c r="B59" s="319">
        <f t="shared" si="0"/>
        <v>4</v>
      </c>
      <c r="C59" s="320">
        <v>6034</v>
      </c>
      <c r="D59" s="320" t="s">
        <v>1547</v>
      </c>
      <c r="F59" s="343" t="s">
        <v>250</v>
      </c>
      <c r="G59" s="343"/>
      <c r="H59" s="346">
        <v>6034</v>
      </c>
      <c r="I59" s="343" t="s">
        <v>250</v>
      </c>
      <c r="J59" s="343" t="s">
        <v>250</v>
      </c>
      <c r="K59" s="343" t="s">
        <v>250</v>
      </c>
      <c r="L59" s="343" t="s">
        <v>250</v>
      </c>
      <c r="M59" s="343" t="s">
        <v>250</v>
      </c>
      <c r="N59" s="346" t="s">
        <v>297</v>
      </c>
      <c r="O59" s="345"/>
      <c r="Q59" s="345">
        <f>O59</f>
        <v>0</v>
      </c>
      <c r="R59" s="324" t="s">
        <v>250</v>
      </c>
      <c r="S59" s="345"/>
      <c r="U59" s="345">
        <f>S59</f>
        <v>0</v>
      </c>
      <c r="W59" s="456"/>
      <c r="X59" s="456"/>
      <c r="Y59" s="456"/>
    </row>
    <row r="60" spans="1:25" ht="15" customHeight="1">
      <c r="A60" s="319">
        <v>50</v>
      </c>
      <c r="B60" s="319">
        <f t="shared" si="0"/>
        <v>4</v>
      </c>
      <c r="C60" s="320">
        <v>6035</v>
      </c>
      <c r="D60" s="320" t="s">
        <v>1547</v>
      </c>
      <c r="F60" s="343" t="s">
        <v>250</v>
      </c>
      <c r="G60" s="343"/>
      <c r="H60" s="346">
        <v>6035</v>
      </c>
      <c r="I60" s="343" t="s">
        <v>250</v>
      </c>
      <c r="J60" s="343" t="s">
        <v>250</v>
      </c>
      <c r="K60" s="343" t="s">
        <v>250</v>
      </c>
      <c r="L60" s="343" t="s">
        <v>250</v>
      </c>
      <c r="M60" s="343" t="s">
        <v>250</v>
      </c>
      <c r="N60" s="346" t="s">
        <v>298</v>
      </c>
      <c r="O60" s="345"/>
      <c r="Q60" s="345">
        <f t="shared" ref="Q60:Q62" si="17">O60</f>
        <v>0</v>
      </c>
      <c r="R60" s="324" t="s">
        <v>250</v>
      </c>
      <c r="S60" s="345"/>
      <c r="U60" s="345">
        <f t="shared" ref="U60:U62" si="18">S60</f>
        <v>0</v>
      </c>
      <c r="W60" s="456"/>
      <c r="X60" s="456"/>
      <c r="Y60" s="456"/>
    </row>
    <row r="61" spans="1:25" ht="15" customHeight="1">
      <c r="A61" s="319">
        <v>51</v>
      </c>
      <c r="B61" s="319">
        <f t="shared" si="0"/>
        <v>4</v>
      </c>
      <c r="C61" s="320">
        <v>6036</v>
      </c>
      <c r="D61" s="320" t="s">
        <v>1547</v>
      </c>
      <c r="F61" s="343" t="s">
        <v>250</v>
      </c>
      <c r="G61" s="343"/>
      <c r="H61" s="346">
        <v>6036</v>
      </c>
      <c r="I61" s="343" t="s">
        <v>250</v>
      </c>
      <c r="J61" s="343" t="s">
        <v>250</v>
      </c>
      <c r="K61" s="343" t="s">
        <v>250</v>
      </c>
      <c r="L61" s="343" t="s">
        <v>250</v>
      </c>
      <c r="M61" s="343" t="s">
        <v>250</v>
      </c>
      <c r="N61" s="346" t="s">
        <v>299</v>
      </c>
      <c r="O61" s="345"/>
      <c r="Q61" s="345">
        <f t="shared" si="17"/>
        <v>0</v>
      </c>
      <c r="R61" s="324" t="s">
        <v>250</v>
      </c>
      <c r="S61" s="345"/>
      <c r="U61" s="345">
        <f t="shared" si="18"/>
        <v>0</v>
      </c>
      <c r="W61" s="456"/>
      <c r="X61" s="456"/>
      <c r="Y61" s="456"/>
    </row>
    <row r="62" spans="1:25" ht="15" customHeight="1">
      <c r="A62" s="319">
        <v>52</v>
      </c>
      <c r="B62" s="319">
        <f t="shared" si="0"/>
        <v>4</v>
      </c>
      <c r="C62" s="320">
        <v>6037</v>
      </c>
      <c r="D62" s="320" t="s">
        <v>1547</v>
      </c>
      <c r="F62" s="343" t="s">
        <v>250</v>
      </c>
      <c r="G62" s="343"/>
      <c r="H62" s="346">
        <v>6037</v>
      </c>
      <c r="I62" s="343" t="s">
        <v>250</v>
      </c>
      <c r="J62" s="343" t="s">
        <v>250</v>
      </c>
      <c r="K62" s="343" t="s">
        <v>250</v>
      </c>
      <c r="L62" s="343" t="s">
        <v>250</v>
      </c>
      <c r="M62" s="343" t="s">
        <v>250</v>
      </c>
      <c r="N62" s="346" t="s">
        <v>300</v>
      </c>
      <c r="O62" s="345"/>
      <c r="Q62" s="345">
        <f t="shared" si="17"/>
        <v>0</v>
      </c>
      <c r="R62" s="324" t="s">
        <v>250</v>
      </c>
      <c r="S62" s="345"/>
      <c r="U62" s="345">
        <f t="shared" si="18"/>
        <v>0</v>
      </c>
      <c r="W62" s="456"/>
      <c r="X62" s="456"/>
      <c r="Y62" s="456"/>
    </row>
    <row r="63" spans="1:25" ht="15" customHeight="1">
      <c r="A63" s="319">
        <v>53</v>
      </c>
      <c r="B63" s="319">
        <f t="shared" si="0"/>
        <v>4</v>
      </c>
      <c r="C63" s="320">
        <v>6038</v>
      </c>
      <c r="D63" s="320" t="s">
        <v>1547</v>
      </c>
      <c r="F63" s="343" t="s">
        <v>250</v>
      </c>
      <c r="G63" s="343"/>
      <c r="H63" s="346">
        <v>6038</v>
      </c>
      <c r="I63" s="343" t="s">
        <v>250</v>
      </c>
      <c r="J63" s="343" t="s">
        <v>250</v>
      </c>
      <c r="K63" s="343" t="s">
        <v>250</v>
      </c>
      <c r="L63" s="343" t="s">
        <v>250</v>
      </c>
      <c r="M63" s="343" t="s">
        <v>250</v>
      </c>
      <c r="N63" s="346" t="s">
        <v>301</v>
      </c>
      <c r="O63" s="345"/>
      <c r="Q63" s="345">
        <f>O63-Q64-Q65</f>
        <v>0</v>
      </c>
      <c r="R63" s="324" t="s">
        <v>250</v>
      </c>
      <c r="S63" s="345"/>
      <c r="U63" s="345">
        <f>S63+U64+U65</f>
        <v>0</v>
      </c>
      <c r="W63" s="456"/>
      <c r="X63" s="456"/>
      <c r="Y63" s="456"/>
    </row>
    <row r="64" spans="1:25" s="319" customFormat="1" ht="15" customHeight="1">
      <c r="A64" s="319">
        <v>54</v>
      </c>
      <c r="B64" s="319">
        <f t="shared" si="0"/>
        <v>5</v>
      </c>
      <c r="C64" s="320">
        <v>60381</v>
      </c>
      <c r="D64" s="320"/>
      <c r="E64" s="320"/>
      <c r="F64" s="347" t="s">
        <v>250</v>
      </c>
      <c r="G64" s="347"/>
      <c r="H64" s="347" t="s">
        <v>250</v>
      </c>
      <c r="I64" s="348">
        <v>60381</v>
      </c>
      <c r="J64" s="347" t="s">
        <v>250</v>
      </c>
      <c r="K64" s="347" t="s">
        <v>250</v>
      </c>
      <c r="L64" s="347" t="s">
        <v>250</v>
      </c>
      <c r="M64" s="347" t="s">
        <v>250</v>
      </c>
      <c r="N64" s="348" t="s">
        <v>302</v>
      </c>
      <c r="O64" s="345"/>
      <c r="Q64" s="349">
        <f t="shared" ref="Q64:Q65" si="19">O64</f>
        <v>0</v>
      </c>
      <c r="R64" s="319" t="s">
        <v>250</v>
      </c>
      <c r="S64" s="345"/>
      <c r="U64" s="349">
        <f t="shared" ref="U64:U65" si="20">S64</f>
        <v>0</v>
      </c>
      <c r="W64" s="457"/>
      <c r="X64" s="457"/>
      <c r="Y64" s="457"/>
    </row>
    <row r="65" spans="1:25" s="319" customFormat="1" ht="15" customHeight="1">
      <c r="A65" s="319">
        <v>55</v>
      </c>
      <c r="B65" s="319">
        <f t="shared" si="0"/>
        <v>5</v>
      </c>
      <c r="C65" s="320">
        <v>60388</v>
      </c>
      <c r="D65" s="320"/>
      <c r="E65" s="320"/>
      <c r="F65" s="347" t="s">
        <v>250</v>
      </c>
      <c r="G65" s="347"/>
      <c r="H65" s="347" t="s">
        <v>250</v>
      </c>
      <c r="I65" s="348">
        <v>60388</v>
      </c>
      <c r="J65" s="347" t="s">
        <v>250</v>
      </c>
      <c r="K65" s="347" t="s">
        <v>250</v>
      </c>
      <c r="L65" s="347" t="s">
        <v>250</v>
      </c>
      <c r="M65" s="347" t="s">
        <v>250</v>
      </c>
      <c r="N65" s="348" t="s">
        <v>303</v>
      </c>
      <c r="O65" s="345"/>
      <c r="Q65" s="349">
        <f t="shared" si="19"/>
        <v>0</v>
      </c>
      <c r="R65" s="319" t="s">
        <v>250</v>
      </c>
      <c r="S65" s="345"/>
      <c r="U65" s="349">
        <f t="shared" si="20"/>
        <v>0</v>
      </c>
      <c r="W65" s="457"/>
      <c r="X65" s="457"/>
      <c r="Y65" s="457"/>
    </row>
    <row r="66" spans="1:25" ht="15" customHeight="1">
      <c r="A66" s="319">
        <v>56</v>
      </c>
      <c r="B66" s="319">
        <f t="shared" si="0"/>
        <v>3</v>
      </c>
      <c r="C66" s="320">
        <v>604</v>
      </c>
      <c r="D66" s="320" t="s">
        <v>1547</v>
      </c>
      <c r="F66" s="343" t="s">
        <v>250</v>
      </c>
      <c r="G66" s="344">
        <v>604</v>
      </c>
      <c r="H66" s="343" t="s">
        <v>250</v>
      </c>
      <c r="I66" s="343" t="s">
        <v>250</v>
      </c>
      <c r="J66" s="343" t="s">
        <v>250</v>
      </c>
      <c r="K66" s="343" t="s">
        <v>250</v>
      </c>
      <c r="L66" s="343" t="s">
        <v>250</v>
      </c>
      <c r="M66" s="343" t="s">
        <v>250</v>
      </c>
      <c r="N66" s="344" t="s">
        <v>304</v>
      </c>
      <c r="O66" s="345"/>
      <c r="Q66" s="345">
        <f>O66-SUM(Q67:Q69)</f>
        <v>0</v>
      </c>
      <c r="R66" s="324" t="s">
        <v>250</v>
      </c>
      <c r="S66" s="345"/>
      <c r="U66" s="345">
        <f>S66+U67+U68+U69</f>
        <v>0</v>
      </c>
      <c r="W66" s="456"/>
      <c r="X66" s="456"/>
      <c r="Y66" s="456"/>
    </row>
    <row r="67" spans="1:25" s="319" customFormat="1" ht="15" customHeight="1">
      <c r="A67" s="319">
        <v>57</v>
      </c>
      <c r="B67" s="319">
        <f t="shared" si="0"/>
        <v>4</v>
      </c>
      <c r="C67" s="320">
        <v>6041</v>
      </c>
      <c r="D67" s="320"/>
      <c r="E67" s="320"/>
      <c r="F67" s="347" t="s">
        <v>250</v>
      </c>
      <c r="G67" s="347"/>
      <c r="H67" s="355">
        <v>6041</v>
      </c>
      <c r="I67" s="347" t="s">
        <v>250</v>
      </c>
      <c r="J67" s="347" t="s">
        <v>250</v>
      </c>
      <c r="K67" s="347" t="s">
        <v>250</v>
      </c>
      <c r="L67" s="347" t="s">
        <v>250</v>
      </c>
      <c r="M67" s="347" t="s">
        <v>250</v>
      </c>
      <c r="N67" s="355" t="s">
        <v>305</v>
      </c>
      <c r="O67" s="345"/>
      <c r="Q67" s="349">
        <f>O67</f>
        <v>0</v>
      </c>
      <c r="R67" s="319" t="s">
        <v>250</v>
      </c>
      <c r="S67" s="345"/>
      <c r="U67" s="349">
        <f>S67</f>
        <v>0</v>
      </c>
      <c r="W67" s="457"/>
      <c r="X67" s="457"/>
      <c r="Y67" s="457"/>
    </row>
    <row r="68" spans="1:25" s="319" customFormat="1" ht="15" customHeight="1">
      <c r="A68" s="319">
        <v>58</v>
      </c>
      <c r="B68" s="319">
        <f t="shared" si="0"/>
        <v>4</v>
      </c>
      <c r="C68" s="320">
        <v>6042</v>
      </c>
      <c r="D68" s="320"/>
      <c r="E68" s="320"/>
      <c r="F68" s="347" t="s">
        <v>250</v>
      </c>
      <c r="G68" s="347"/>
      <c r="H68" s="355">
        <v>6042</v>
      </c>
      <c r="I68" s="347" t="s">
        <v>250</v>
      </c>
      <c r="J68" s="347" t="s">
        <v>250</v>
      </c>
      <c r="K68" s="347" t="s">
        <v>250</v>
      </c>
      <c r="L68" s="347" t="s">
        <v>250</v>
      </c>
      <c r="M68" s="347" t="s">
        <v>250</v>
      </c>
      <c r="N68" s="355" t="s">
        <v>306</v>
      </c>
      <c r="O68" s="345"/>
      <c r="Q68" s="349">
        <f t="shared" ref="Q68:Q69" si="21">O68</f>
        <v>0</v>
      </c>
      <c r="R68" s="319" t="s">
        <v>250</v>
      </c>
      <c r="S68" s="345"/>
      <c r="U68" s="349">
        <f t="shared" ref="U68:U69" si="22">S68</f>
        <v>0</v>
      </c>
      <c r="W68" s="457"/>
      <c r="X68" s="457"/>
      <c r="Y68" s="457"/>
    </row>
    <row r="69" spans="1:25" s="319" customFormat="1" ht="15" customHeight="1">
      <c r="A69" s="319">
        <v>59</v>
      </c>
      <c r="B69" s="319">
        <f t="shared" si="0"/>
        <v>4</v>
      </c>
      <c r="C69" s="320">
        <v>6043</v>
      </c>
      <c r="D69" s="320"/>
      <c r="E69" s="320"/>
      <c r="F69" s="347" t="s">
        <v>250</v>
      </c>
      <c r="G69" s="347"/>
      <c r="H69" s="355">
        <v>6043</v>
      </c>
      <c r="I69" s="347" t="s">
        <v>250</v>
      </c>
      <c r="J69" s="347" t="s">
        <v>250</v>
      </c>
      <c r="K69" s="347" t="s">
        <v>250</v>
      </c>
      <c r="L69" s="347" t="s">
        <v>250</v>
      </c>
      <c r="M69" s="347" t="s">
        <v>250</v>
      </c>
      <c r="N69" s="355" t="s">
        <v>307</v>
      </c>
      <c r="O69" s="345"/>
      <c r="Q69" s="349">
        <f t="shared" si="21"/>
        <v>0</v>
      </c>
      <c r="R69" s="319" t="s">
        <v>250</v>
      </c>
      <c r="S69" s="345"/>
      <c r="U69" s="349">
        <f t="shared" si="22"/>
        <v>0</v>
      </c>
      <c r="W69" s="457"/>
      <c r="X69" s="457"/>
      <c r="Y69" s="457"/>
    </row>
    <row r="70" spans="1:25" ht="15" customHeight="1">
      <c r="A70" s="319">
        <v>60</v>
      </c>
      <c r="B70" s="319">
        <f t="shared" si="0"/>
        <v>3</v>
      </c>
      <c r="C70" s="320">
        <v>605</v>
      </c>
      <c r="D70" s="320" t="s">
        <v>1547</v>
      </c>
      <c r="F70" s="343" t="s">
        <v>250</v>
      </c>
      <c r="G70" s="344">
        <v>605</v>
      </c>
      <c r="H70" s="343" t="s">
        <v>250</v>
      </c>
      <c r="I70" s="343" t="s">
        <v>250</v>
      </c>
      <c r="J70" s="343" t="s">
        <v>250</v>
      </c>
      <c r="K70" s="343" t="s">
        <v>250</v>
      </c>
      <c r="L70" s="343" t="s">
        <v>250</v>
      </c>
      <c r="M70" s="343" t="s">
        <v>250</v>
      </c>
      <c r="N70" s="344" t="s">
        <v>308</v>
      </c>
      <c r="O70" s="345"/>
      <c r="Q70" s="345">
        <f>O70</f>
        <v>0</v>
      </c>
      <c r="R70" s="324" t="s">
        <v>250</v>
      </c>
      <c r="S70" s="345"/>
      <c r="U70" s="345">
        <f>S70</f>
        <v>0</v>
      </c>
      <c r="W70" s="456"/>
      <c r="X70" s="456"/>
      <c r="Y70" s="456"/>
    </row>
    <row r="71" spans="1:25" ht="15" customHeight="1">
      <c r="A71" s="319">
        <v>61</v>
      </c>
      <c r="B71" s="319">
        <f t="shared" si="0"/>
        <v>3</v>
      </c>
      <c r="C71" s="320">
        <v>606</v>
      </c>
      <c r="D71" s="320" t="s">
        <v>1547</v>
      </c>
      <c r="F71" s="343" t="s">
        <v>250</v>
      </c>
      <c r="G71" s="344">
        <v>606</v>
      </c>
      <c r="H71" s="343" t="s">
        <v>250</v>
      </c>
      <c r="I71" s="343" t="s">
        <v>250</v>
      </c>
      <c r="J71" s="343" t="s">
        <v>250</v>
      </c>
      <c r="K71" s="343" t="s">
        <v>250</v>
      </c>
      <c r="L71" s="343" t="s">
        <v>250</v>
      </c>
      <c r="M71" s="343" t="s">
        <v>250</v>
      </c>
      <c r="N71" s="344" t="s">
        <v>309</v>
      </c>
      <c r="O71" s="345"/>
      <c r="Q71" s="345">
        <f>O71-SUM(Q72:Q99)</f>
        <v>0</v>
      </c>
      <c r="R71" s="324" t="s">
        <v>250</v>
      </c>
      <c r="S71" s="345"/>
      <c r="U71" s="345">
        <f>S71+U72+U73+U74</f>
        <v>0</v>
      </c>
      <c r="W71" s="456"/>
      <c r="X71" s="456"/>
      <c r="Y71" s="456"/>
    </row>
    <row r="72" spans="1:25" ht="15" customHeight="1">
      <c r="A72" s="319">
        <v>62</v>
      </c>
      <c r="B72" s="319">
        <f t="shared" si="0"/>
        <v>4</v>
      </c>
      <c r="C72" s="320">
        <v>6061</v>
      </c>
      <c r="D72" s="320" t="s">
        <v>1547</v>
      </c>
      <c r="F72" s="343" t="s">
        <v>250</v>
      </c>
      <c r="G72" s="343"/>
      <c r="H72" s="346">
        <v>6061</v>
      </c>
      <c r="I72" s="343" t="s">
        <v>250</v>
      </c>
      <c r="J72" s="343" t="s">
        <v>250</v>
      </c>
      <c r="K72" s="343" t="s">
        <v>250</v>
      </c>
      <c r="L72" s="343" t="s">
        <v>250</v>
      </c>
      <c r="M72" s="343" t="s">
        <v>250</v>
      </c>
      <c r="N72" s="346" t="s">
        <v>310</v>
      </c>
      <c r="O72" s="345"/>
      <c r="Q72" s="345">
        <f t="shared" ref="Q72:Q73" si="23">O72</f>
        <v>0</v>
      </c>
      <c r="R72" s="324" t="s">
        <v>250</v>
      </c>
      <c r="S72" s="345"/>
      <c r="U72" s="345">
        <f t="shared" ref="U72:U73" si="24">S72</f>
        <v>0</v>
      </c>
      <c r="W72" s="456"/>
      <c r="X72" s="456"/>
      <c r="Y72" s="456"/>
    </row>
    <row r="73" spans="1:25" ht="15" customHeight="1">
      <c r="A73" s="319">
        <v>63</v>
      </c>
      <c r="B73" s="319">
        <f t="shared" si="0"/>
        <v>4</v>
      </c>
      <c r="C73" s="320">
        <v>6062</v>
      </c>
      <c r="D73" s="320" t="s">
        <v>1547</v>
      </c>
      <c r="F73" s="343" t="s">
        <v>250</v>
      </c>
      <c r="G73" s="343"/>
      <c r="H73" s="346">
        <v>6062</v>
      </c>
      <c r="I73" s="343" t="s">
        <v>250</v>
      </c>
      <c r="J73" s="343" t="s">
        <v>250</v>
      </c>
      <c r="K73" s="343" t="s">
        <v>250</v>
      </c>
      <c r="L73" s="343" t="s">
        <v>250</v>
      </c>
      <c r="M73" s="343" t="s">
        <v>250</v>
      </c>
      <c r="N73" s="346" t="s">
        <v>311</v>
      </c>
      <c r="O73" s="345"/>
      <c r="Q73" s="345">
        <f t="shared" si="23"/>
        <v>0</v>
      </c>
      <c r="R73" s="324" t="s">
        <v>250</v>
      </c>
      <c r="S73" s="345"/>
      <c r="U73" s="345">
        <f t="shared" si="24"/>
        <v>0</v>
      </c>
      <c r="W73" s="456"/>
      <c r="X73" s="456"/>
      <c r="Y73" s="456"/>
    </row>
    <row r="74" spans="1:25" ht="15" customHeight="1">
      <c r="A74" s="319">
        <v>64</v>
      </c>
      <c r="B74" s="319">
        <f t="shared" si="0"/>
        <v>4</v>
      </c>
      <c r="C74" s="320">
        <v>6063</v>
      </c>
      <c r="D74" s="320" t="s">
        <v>1547</v>
      </c>
      <c r="F74" s="343" t="s">
        <v>250</v>
      </c>
      <c r="G74" s="343"/>
      <c r="H74" s="346">
        <v>6063</v>
      </c>
      <c r="I74" s="343" t="s">
        <v>250</v>
      </c>
      <c r="J74" s="343" t="s">
        <v>250</v>
      </c>
      <c r="K74" s="343" t="s">
        <v>250</v>
      </c>
      <c r="L74" s="343" t="s">
        <v>250</v>
      </c>
      <c r="M74" s="343" t="s">
        <v>250</v>
      </c>
      <c r="N74" s="346" t="s">
        <v>312</v>
      </c>
      <c r="O74" s="345"/>
      <c r="Q74" s="345">
        <f>O74-Q75-Q76-Q77-Q78-Q79-Q80-Q81-Q82-Q83-Q84-Q85-Q86-Q87-Q88-Q89-Q90-Q91-Q92-Q93-Q94-Q95-Q96-Q97-Q98-Q99</f>
        <v>0</v>
      </c>
      <c r="R74" s="324" t="s">
        <v>250</v>
      </c>
      <c r="S74" s="345"/>
      <c r="U74" s="345">
        <f>S74+U75+U76+U77+U83+U84+U96+U99</f>
        <v>0</v>
      </c>
      <c r="W74" s="456"/>
      <c r="X74" s="456"/>
      <c r="Y74" s="456"/>
    </row>
    <row r="75" spans="1:25" ht="15" customHeight="1">
      <c r="A75" s="319">
        <v>65</v>
      </c>
      <c r="B75" s="319">
        <f t="shared" si="0"/>
        <v>5</v>
      </c>
      <c r="C75" s="320">
        <v>60631</v>
      </c>
      <c r="D75" s="320" t="s">
        <v>1547</v>
      </c>
      <c r="F75" s="343" t="s">
        <v>250</v>
      </c>
      <c r="G75" s="343"/>
      <c r="H75" s="343" t="s">
        <v>250</v>
      </c>
      <c r="I75" s="350">
        <v>60631</v>
      </c>
      <c r="J75" s="343" t="s">
        <v>250</v>
      </c>
      <c r="K75" s="343" t="s">
        <v>250</v>
      </c>
      <c r="L75" s="343" t="s">
        <v>250</v>
      </c>
      <c r="M75" s="343" t="s">
        <v>250</v>
      </c>
      <c r="N75" s="350" t="s">
        <v>313</v>
      </c>
      <c r="O75" s="345"/>
      <c r="Q75" s="345">
        <f t="shared" ref="Q75:Q76" si="25">O75</f>
        <v>0</v>
      </c>
      <c r="R75" s="324" t="s">
        <v>250</v>
      </c>
      <c r="S75" s="345"/>
      <c r="U75" s="345">
        <f t="shared" ref="U75:U76" si="26">S75</f>
        <v>0</v>
      </c>
      <c r="W75" s="456"/>
      <c r="X75" s="456"/>
      <c r="Y75" s="456"/>
    </row>
    <row r="76" spans="1:25" ht="15" customHeight="1">
      <c r="A76" s="319">
        <v>66</v>
      </c>
      <c r="B76" s="319">
        <f t="shared" ref="B76:B139" si="27">LEN(C76)</f>
        <v>5</v>
      </c>
      <c r="C76" s="320">
        <v>60632</v>
      </c>
      <c r="D76" s="320" t="s">
        <v>1547</v>
      </c>
      <c r="F76" s="343" t="s">
        <v>250</v>
      </c>
      <c r="G76" s="343"/>
      <c r="H76" s="343" t="s">
        <v>250</v>
      </c>
      <c r="I76" s="350">
        <v>60632</v>
      </c>
      <c r="J76" s="343" t="s">
        <v>250</v>
      </c>
      <c r="K76" s="343" t="s">
        <v>250</v>
      </c>
      <c r="L76" s="343" t="s">
        <v>250</v>
      </c>
      <c r="M76" s="343" t="s">
        <v>250</v>
      </c>
      <c r="N76" s="350" t="s">
        <v>314</v>
      </c>
      <c r="O76" s="345"/>
      <c r="Q76" s="345">
        <f t="shared" si="25"/>
        <v>0</v>
      </c>
      <c r="R76" s="324" t="s">
        <v>250</v>
      </c>
      <c r="S76" s="345"/>
      <c r="U76" s="345">
        <f t="shared" si="26"/>
        <v>0</v>
      </c>
      <c r="W76" s="456"/>
      <c r="X76" s="456"/>
      <c r="Y76" s="456"/>
    </row>
    <row r="77" spans="1:25" ht="15" customHeight="1">
      <c r="A77" s="319">
        <v>67</v>
      </c>
      <c r="B77" s="319">
        <f t="shared" si="27"/>
        <v>5</v>
      </c>
      <c r="C77" s="320">
        <v>60633</v>
      </c>
      <c r="D77" s="320" t="s">
        <v>1547</v>
      </c>
      <c r="F77" s="343" t="s">
        <v>250</v>
      </c>
      <c r="G77" s="343"/>
      <c r="H77" s="343" t="s">
        <v>250</v>
      </c>
      <c r="I77" s="350">
        <v>60633</v>
      </c>
      <c r="J77" s="343" t="s">
        <v>250</v>
      </c>
      <c r="K77" s="343" t="s">
        <v>250</v>
      </c>
      <c r="L77" s="343" t="s">
        <v>250</v>
      </c>
      <c r="M77" s="343" t="s">
        <v>250</v>
      </c>
      <c r="N77" s="350" t="s">
        <v>315</v>
      </c>
      <c r="O77" s="345"/>
      <c r="Q77" s="345">
        <f>O77-Q78-Q79-Q80-Q81-Q82</f>
        <v>0</v>
      </c>
      <c r="R77" s="324" t="s">
        <v>250</v>
      </c>
      <c r="S77" s="345"/>
      <c r="U77" s="345">
        <f>S77+U78+U79+U80+U81+U82</f>
        <v>0</v>
      </c>
      <c r="W77" s="456"/>
      <c r="X77" s="456"/>
      <c r="Y77" s="456"/>
    </row>
    <row r="78" spans="1:25" s="319" customFormat="1" ht="15" customHeight="1">
      <c r="A78" s="319">
        <v>68</v>
      </c>
      <c r="B78" s="319">
        <f t="shared" si="27"/>
        <v>6</v>
      </c>
      <c r="C78" s="320">
        <v>606331</v>
      </c>
      <c r="D78" s="320"/>
      <c r="E78" s="320"/>
      <c r="F78" s="347" t="s">
        <v>250</v>
      </c>
      <c r="G78" s="347"/>
      <c r="H78" s="347" t="s">
        <v>250</v>
      </c>
      <c r="I78" s="347" t="s">
        <v>250</v>
      </c>
      <c r="J78" s="353">
        <v>606331</v>
      </c>
      <c r="K78" s="347" t="s">
        <v>250</v>
      </c>
      <c r="L78" s="347" t="s">
        <v>250</v>
      </c>
      <c r="M78" s="347" t="s">
        <v>250</v>
      </c>
      <c r="N78" s="353" t="s">
        <v>316</v>
      </c>
      <c r="O78" s="345"/>
      <c r="Q78" s="349">
        <f t="shared" ref="Q78:Q82" si="28">O78</f>
        <v>0</v>
      </c>
      <c r="R78" s="319" t="s">
        <v>250</v>
      </c>
      <c r="S78" s="345"/>
      <c r="U78" s="349">
        <f t="shared" ref="U78:U82" si="29">S78</f>
        <v>0</v>
      </c>
      <c r="W78" s="457"/>
      <c r="X78" s="457"/>
      <c r="Y78" s="457"/>
    </row>
    <row r="79" spans="1:25" s="319" customFormat="1" ht="15" customHeight="1">
      <c r="A79" s="319">
        <v>69</v>
      </c>
      <c r="B79" s="319">
        <f t="shared" si="27"/>
        <v>6</v>
      </c>
      <c r="C79" s="320">
        <v>606332</v>
      </c>
      <c r="D79" s="320"/>
      <c r="E79" s="320"/>
      <c r="F79" s="347" t="s">
        <v>250</v>
      </c>
      <c r="G79" s="347"/>
      <c r="H79" s="347" t="s">
        <v>250</v>
      </c>
      <c r="I79" s="347" t="s">
        <v>250</v>
      </c>
      <c r="J79" s="353">
        <v>606332</v>
      </c>
      <c r="K79" s="347" t="s">
        <v>250</v>
      </c>
      <c r="L79" s="347" t="s">
        <v>250</v>
      </c>
      <c r="M79" s="347" t="s">
        <v>250</v>
      </c>
      <c r="N79" s="353" t="s">
        <v>317</v>
      </c>
      <c r="O79" s="345"/>
      <c r="Q79" s="349">
        <f t="shared" si="28"/>
        <v>0</v>
      </c>
      <c r="R79" s="319" t="s">
        <v>250</v>
      </c>
      <c r="S79" s="345"/>
      <c r="U79" s="349">
        <f t="shared" si="29"/>
        <v>0</v>
      </c>
      <c r="W79" s="457"/>
      <c r="X79" s="457"/>
      <c r="Y79" s="457"/>
    </row>
    <row r="80" spans="1:25" s="319" customFormat="1" ht="15" customHeight="1">
      <c r="A80" s="319">
        <v>70</v>
      </c>
      <c r="B80" s="319">
        <f t="shared" si="27"/>
        <v>6</v>
      </c>
      <c r="C80" s="320">
        <v>606333</v>
      </c>
      <c r="D80" s="320"/>
      <c r="E80" s="320"/>
      <c r="F80" s="347" t="s">
        <v>250</v>
      </c>
      <c r="G80" s="347"/>
      <c r="H80" s="347" t="s">
        <v>250</v>
      </c>
      <c r="I80" s="347" t="s">
        <v>250</v>
      </c>
      <c r="J80" s="353">
        <v>606333</v>
      </c>
      <c r="K80" s="347" t="s">
        <v>250</v>
      </c>
      <c r="L80" s="347" t="s">
        <v>250</v>
      </c>
      <c r="M80" s="347" t="s">
        <v>250</v>
      </c>
      <c r="N80" s="353" t="s">
        <v>318</v>
      </c>
      <c r="O80" s="345"/>
      <c r="Q80" s="349">
        <f t="shared" si="28"/>
        <v>0</v>
      </c>
      <c r="R80" s="319" t="s">
        <v>250</v>
      </c>
      <c r="S80" s="345"/>
      <c r="U80" s="349">
        <f t="shared" si="29"/>
        <v>0</v>
      </c>
      <c r="W80" s="457"/>
      <c r="X80" s="457"/>
      <c r="Y80" s="457"/>
    </row>
    <row r="81" spans="1:25" s="319" customFormat="1" ht="15" customHeight="1">
      <c r="A81" s="319">
        <v>71</v>
      </c>
      <c r="B81" s="319">
        <f t="shared" si="27"/>
        <v>6</v>
      </c>
      <c r="C81" s="320">
        <v>606334</v>
      </c>
      <c r="D81" s="320"/>
      <c r="E81" s="320"/>
      <c r="F81" s="347" t="s">
        <v>250</v>
      </c>
      <c r="G81" s="347"/>
      <c r="H81" s="347" t="s">
        <v>250</v>
      </c>
      <c r="I81" s="347" t="s">
        <v>250</v>
      </c>
      <c r="J81" s="353">
        <v>606334</v>
      </c>
      <c r="K81" s="347" t="s">
        <v>250</v>
      </c>
      <c r="L81" s="347" t="s">
        <v>250</v>
      </c>
      <c r="M81" s="347" t="s">
        <v>250</v>
      </c>
      <c r="N81" s="353" t="s">
        <v>319</v>
      </c>
      <c r="O81" s="345"/>
      <c r="Q81" s="349">
        <f t="shared" si="28"/>
        <v>0</v>
      </c>
      <c r="R81" s="319" t="s">
        <v>250</v>
      </c>
      <c r="S81" s="345"/>
      <c r="U81" s="349">
        <f t="shared" si="29"/>
        <v>0</v>
      </c>
      <c r="W81" s="457"/>
      <c r="X81" s="457"/>
      <c r="Y81" s="457"/>
    </row>
    <row r="82" spans="1:25" s="319" customFormat="1" ht="15" customHeight="1">
      <c r="A82" s="319">
        <v>72</v>
      </c>
      <c r="B82" s="319">
        <f t="shared" si="27"/>
        <v>6</v>
      </c>
      <c r="C82" s="320">
        <v>606338</v>
      </c>
      <c r="D82" s="320"/>
      <c r="E82" s="320"/>
      <c r="F82" s="347" t="s">
        <v>250</v>
      </c>
      <c r="G82" s="347"/>
      <c r="H82" s="347" t="s">
        <v>250</v>
      </c>
      <c r="I82" s="347" t="s">
        <v>250</v>
      </c>
      <c r="J82" s="353">
        <v>606338</v>
      </c>
      <c r="K82" s="347" t="s">
        <v>250</v>
      </c>
      <c r="L82" s="347" t="s">
        <v>250</v>
      </c>
      <c r="M82" s="347" t="s">
        <v>250</v>
      </c>
      <c r="N82" s="353" t="s">
        <v>320</v>
      </c>
      <c r="O82" s="345"/>
      <c r="Q82" s="349">
        <f t="shared" si="28"/>
        <v>0</v>
      </c>
      <c r="R82" s="319" t="s">
        <v>250</v>
      </c>
      <c r="S82" s="345"/>
      <c r="U82" s="349">
        <f t="shared" si="29"/>
        <v>0</v>
      </c>
      <c r="W82" s="457"/>
      <c r="X82" s="457"/>
      <c r="Y82" s="457"/>
    </row>
    <row r="83" spans="1:25" ht="15" customHeight="1">
      <c r="A83" s="319">
        <v>73</v>
      </c>
      <c r="B83" s="319">
        <f t="shared" si="27"/>
        <v>5</v>
      </c>
      <c r="C83" s="320">
        <v>60634</v>
      </c>
      <c r="D83" s="320" t="s">
        <v>1547</v>
      </c>
      <c r="F83" s="343" t="s">
        <v>250</v>
      </c>
      <c r="G83" s="343"/>
      <c r="H83" s="343" t="s">
        <v>250</v>
      </c>
      <c r="I83" s="350">
        <v>60634</v>
      </c>
      <c r="J83" s="343" t="s">
        <v>250</v>
      </c>
      <c r="K83" s="343" t="s">
        <v>250</v>
      </c>
      <c r="L83" s="343" t="s">
        <v>250</v>
      </c>
      <c r="M83" s="343" t="s">
        <v>250</v>
      </c>
      <c r="N83" s="350" t="s">
        <v>321</v>
      </c>
      <c r="O83" s="345"/>
      <c r="Q83" s="345">
        <f>O83</f>
        <v>0</v>
      </c>
      <c r="R83" s="324" t="s">
        <v>250</v>
      </c>
      <c r="S83" s="345"/>
      <c r="U83" s="345">
        <f>S83</f>
        <v>0</v>
      </c>
      <c r="W83" s="456"/>
      <c r="X83" s="456"/>
      <c r="Y83" s="456"/>
    </row>
    <row r="84" spans="1:25" ht="15" customHeight="1">
      <c r="A84" s="319">
        <v>74</v>
      </c>
      <c r="B84" s="319">
        <f t="shared" si="27"/>
        <v>5</v>
      </c>
      <c r="C84" s="320">
        <v>60635</v>
      </c>
      <c r="D84" s="320" t="s">
        <v>1547</v>
      </c>
      <c r="F84" s="343" t="s">
        <v>250</v>
      </c>
      <c r="G84" s="343"/>
      <c r="H84" s="343" t="s">
        <v>250</v>
      </c>
      <c r="I84" s="350">
        <v>60635</v>
      </c>
      <c r="J84" s="343" t="s">
        <v>250</v>
      </c>
      <c r="K84" s="343" t="s">
        <v>250</v>
      </c>
      <c r="L84" s="343" t="s">
        <v>250</v>
      </c>
      <c r="M84" s="343" t="s">
        <v>250</v>
      </c>
      <c r="N84" s="350" t="s">
        <v>322</v>
      </c>
      <c r="O84" s="345"/>
      <c r="Q84" s="345">
        <f>O84-Q85-Q86-Q87-Q88-Q89-Q90-Q91-Q92-Q93-Q94-Q95</f>
        <v>0</v>
      </c>
      <c r="R84" s="324" t="s">
        <v>250</v>
      </c>
      <c r="S84" s="345"/>
      <c r="U84" s="345">
        <f>S84+U85+U86+U87+U95</f>
        <v>0</v>
      </c>
      <c r="W84" s="456"/>
      <c r="X84" s="456"/>
      <c r="Y84" s="456"/>
    </row>
    <row r="85" spans="1:25" s="319" customFormat="1" ht="15" customHeight="1">
      <c r="A85" s="319">
        <v>75</v>
      </c>
      <c r="B85" s="319">
        <f t="shared" si="27"/>
        <v>6</v>
      </c>
      <c r="C85" s="320">
        <v>606351</v>
      </c>
      <c r="D85" s="320"/>
      <c r="E85" s="320"/>
      <c r="F85" s="347" t="s">
        <v>250</v>
      </c>
      <c r="G85" s="347"/>
      <c r="H85" s="347" t="s">
        <v>250</v>
      </c>
      <c r="I85" s="347" t="s">
        <v>250</v>
      </c>
      <c r="J85" s="353">
        <v>606351</v>
      </c>
      <c r="K85" s="347" t="s">
        <v>250</v>
      </c>
      <c r="L85" s="347" t="s">
        <v>250</v>
      </c>
      <c r="M85" s="347" t="s">
        <v>250</v>
      </c>
      <c r="N85" s="353" t="s">
        <v>323</v>
      </c>
      <c r="O85" s="345"/>
      <c r="Q85" s="349">
        <f t="shared" ref="Q85:Q86" si="30">O85</f>
        <v>0</v>
      </c>
      <c r="R85" s="319" t="s">
        <v>250</v>
      </c>
      <c r="S85" s="345"/>
      <c r="U85" s="349">
        <f t="shared" ref="U85:U86" si="31">S85</f>
        <v>0</v>
      </c>
      <c r="W85" s="457"/>
      <c r="X85" s="457"/>
      <c r="Y85" s="457"/>
    </row>
    <row r="86" spans="1:25" s="319" customFormat="1" ht="15" customHeight="1">
      <c r="A86" s="319">
        <v>76</v>
      </c>
      <c r="B86" s="319">
        <f t="shared" si="27"/>
        <v>6</v>
      </c>
      <c r="C86" s="320">
        <v>606352</v>
      </c>
      <c r="D86" s="320"/>
      <c r="E86" s="320"/>
      <c r="F86" s="347" t="s">
        <v>250</v>
      </c>
      <c r="G86" s="347"/>
      <c r="H86" s="347" t="s">
        <v>250</v>
      </c>
      <c r="I86" s="347" t="s">
        <v>250</v>
      </c>
      <c r="J86" s="353">
        <v>606352</v>
      </c>
      <c r="K86" s="347" t="s">
        <v>250</v>
      </c>
      <c r="L86" s="347" t="s">
        <v>250</v>
      </c>
      <c r="M86" s="347" t="s">
        <v>250</v>
      </c>
      <c r="N86" s="353" t="s">
        <v>324</v>
      </c>
      <c r="O86" s="345"/>
      <c r="Q86" s="349">
        <f t="shared" si="30"/>
        <v>0</v>
      </c>
      <c r="R86" s="319" t="s">
        <v>250</v>
      </c>
      <c r="S86" s="345"/>
      <c r="U86" s="349">
        <f t="shared" si="31"/>
        <v>0</v>
      </c>
      <c r="W86" s="457"/>
      <c r="X86" s="457"/>
      <c r="Y86" s="457"/>
    </row>
    <row r="87" spans="1:25" s="319" customFormat="1" ht="15" customHeight="1">
      <c r="A87" s="319">
        <v>77</v>
      </c>
      <c r="B87" s="319">
        <f t="shared" si="27"/>
        <v>6</v>
      </c>
      <c r="C87" s="320">
        <v>606353</v>
      </c>
      <c r="D87" s="320"/>
      <c r="E87" s="320"/>
      <c r="F87" s="347" t="s">
        <v>250</v>
      </c>
      <c r="G87" s="347"/>
      <c r="H87" s="347" t="s">
        <v>250</v>
      </c>
      <c r="I87" s="347" t="s">
        <v>250</v>
      </c>
      <c r="J87" s="353">
        <v>606353</v>
      </c>
      <c r="K87" s="347" t="s">
        <v>250</v>
      </c>
      <c r="L87" s="347" t="s">
        <v>250</v>
      </c>
      <c r="M87" s="347" t="s">
        <v>250</v>
      </c>
      <c r="N87" s="353" t="s">
        <v>325</v>
      </c>
      <c r="O87" s="345"/>
      <c r="Q87" s="349">
        <f>O87-Q88-Q89-Q90-Q91-Q92-Q93-Q94</f>
        <v>0</v>
      </c>
      <c r="R87" s="319" t="s">
        <v>250</v>
      </c>
      <c r="S87" s="345"/>
      <c r="U87" s="349">
        <f>S87+U88+U92+U93+U94</f>
        <v>0</v>
      </c>
      <c r="W87" s="457"/>
      <c r="X87" s="457"/>
      <c r="Y87" s="457"/>
    </row>
    <row r="88" spans="1:25" s="319" customFormat="1" ht="15" customHeight="1">
      <c r="A88" s="319">
        <v>78</v>
      </c>
      <c r="B88" s="319">
        <f t="shared" si="27"/>
        <v>7</v>
      </c>
      <c r="C88" s="320">
        <v>6063531</v>
      </c>
      <c r="D88" s="320"/>
      <c r="E88" s="320"/>
      <c r="F88" s="347" t="s">
        <v>250</v>
      </c>
      <c r="G88" s="347"/>
      <c r="H88" s="347" t="s">
        <v>250</v>
      </c>
      <c r="I88" s="347" t="s">
        <v>250</v>
      </c>
      <c r="J88" s="347" t="s">
        <v>250</v>
      </c>
      <c r="K88" s="354">
        <v>6063531</v>
      </c>
      <c r="L88" s="347" t="s">
        <v>250</v>
      </c>
      <c r="M88" s="347" t="s">
        <v>250</v>
      </c>
      <c r="N88" s="354" t="s">
        <v>326</v>
      </c>
      <c r="O88" s="345"/>
      <c r="Q88" s="349">
        <f>O88-Q89-Q90-Q91</f>
        <v>0</v>
      </c>
      <c r="R88" s="319" t="s">
        <v>250</v>
      </c>
      <c r="S88" s="345"/>
      <c r="U88" s="349">
        <f>S88+U89+U90+U91</f>
        <v>0</v>
      </c>
      <c r="W88" s="457"/>
      <c r="X88" s="457"/>
      <c r="Y88" s="457"/>
    </row>
    <row r="89" spans="1:25" s="319" customFormat="1" ht="15" customHeight="1">
      <c r="A89" s="319">
        <v>79</v>
      </c>
      <c r="B89" s="319">
        <f t="shared" si="27"/>
        <v>8</v>
      </c>
      <c r="C89" s="320">
        <v>60635311</v>
      </c>
      <c r="D89" s="320"/>
      <c r="E89" s="320"/>
      <c r="F89" s="347" t="s">
        <v>250</v>
      </c>
      <c r="G89" s="347"/>
      <c r="H89" s="347" t="s">
        <v>250</v>
      </c>
      <c r="I89" s="347" t="s">
        <v>250</v>
      </c>
      <c r="J89" s="347" t="s">
        <v>250</v>
      </c>
      <c r="K89" s="347" t="s">
        <v>250</v>
      </c>
      <c r="L89" s="356">
        <v>60635311</v>
      </c>
      <c r="M89" s="347" t="s">
        <v>250</v>
      </c>
      <c r="N89" s="356" t="s">
        <v>327</v>
      </c>
      <c r="O89" s="345"/>
      <c r="Q89" s="349">
        <f>O89</f>
        <v>0</v>
      </c>
      <c r="R89" s="319" t="s">
        <v>250</v>
      </c>
      <c r="S89" s="345"/>
      <c r="U89" s="349">
        <f>S89</f>
        <v>0</v>
      </c>
      <c r="W89" s="457"/>
      <c r="X89" s="457"/>
      <c r="Y89" s="457"/>
    </row>
    <row r="90" spans="1:25" s="319" customFormat="1" ht="15" customHeight="1">
      <c r="A90" s="319">
        <v>80</v>
      </c>
      <c r="B90" s="319">
        <f t="shared" si="27"/>
        <v>8</v>
      </c>
      <c r="C90" s="320">
        <v>60635312</v>
      </c>
      <c r="D90" s="320"/>
      <c r="E90" s="320"/>
      <c r="F90" s="347" t="s">
        <v>250</v>
      </c>
      <c r="G90" s="347"/>
      <c r="H90" s="347" t="s">
        <v>250</v>
      </c>
      <c r="I90" s="347" t="s">
        <v>250</v>
      </c>
      <c r="J90" s="347" t="s">
        <v>250</v>
      </c>
      <c r="K90" s="347" t="s">
        <v>250</v>
      </c>
      <c r="L90" s="356">
        <v>60635312</v>
      </c>
      <c r="M90" s="347" t="s">
        <v>250</v>
      </c>
      <c r="N90" s="356" t="s">
        <v>328</v>
      </c>
      <c r="O90" s="345"/>
      <c r="Q90" s="349">
        <f t="shared" ref="Q90:Q91" si="32">O90</f>
        <v>0</v>
      </c>
      <c r="R90" s="319" t="s">
        <v>250</v>
      </c>
      <c r="S90" s="345"/>
      <c r="U90" s="349">
        <f t="shared" ref="U90:U91" si="33">S90</f>
        <v>0</v>
      </c>
      <c r="W90" s="457"/>
      <c r="X90" s="457"/>
      <c r="Y90" s="457"/>
    </row>
    <row r="91" spans="1:25" s="319" customFormat="1" ht="15" customHeight="1">
      <c r="A91" s="319">
        <v>81</v>
      </c>
      <c r="B91" s="319">
        <f t="shared" si="27"/>
        <v>8</v>
      </c>
      <c r="C91" s="320">
        <v>60635318</v>
      </c>
      <c r="D91" s="320"/>
      <c r="E91" s="320"/>
      <c r="F91" s="347" t="s">
        <v>250</v>
      </c>
      <c r="G91" s="347"/>
      <c r="H91" s="347" t="s">
        <v>250</v>
      </c>
      <c r="I91" s="347" t="s">
        <v>250</v>
      </c>
      <c r="J91" s="347" t="s">
        <v>250</v>
      </c>
      <c r="K91" s="347" t="s">
        <v>250</v>
      </c>
      <c r="L91" s="356">
        <v>60635318</v>
      </c>
      <c r="M91" s="347" t="s">
        <v>250</v>
      </c>
      <c r="N91" s="356" t="s">
        <v>329</v>
      </c>
      <c r="O91" s="345"/>
      <c r="Q91" s="349">
        <f t="shared" si="32"/>
        <v>0</v>
      </c>
      <c r="R91" s="319" t="s">
        <v>250</v>
      </c>
      <c r="S91" s="345"/>
      <c r="U91" s="349">
        <f t="shared" si="33"/>
        <v>0</v>
      </c>
      <c r="W91" s="457"/>
      <c r="X91" s="457"/>
      <c r="Y91" s="457"/>
    </row>
    <row r="92" spans="1:25" s="319" customFormat="1" ht="15" customHeight="1">
      <c r="A92" s="319">
        <v>82</v>
      </c>
      <c r="B92" s="319">
        <f t="shared" si="27"/>
        <v>7</v>
      </c>
      <c r="C92" s="320">
        <v>6063532</v>
      </c>
      <c r="D92" s="320"/>
      <c r="E92" s="320"/>
      <c r="F92" s="347" t="s">
        <v>250</v>
      </c>
      <c r="G92" s="347"/>
      <c r="H92" s="347" t="s">
        <v>250</v>
      </c>
      <c r="I92" s="347" t="s">
        <v>250</v>
      </c>
      <c r="J92" s="347" t="s">
        <v>250</v>
      </c>
      <c r="K92" s="354">
        <v>6063532</v>
      </c>
      <c r="L92" s="347" t="s">
        <v>250</v>
      </c>
      <c r="M92" s="347" t="s">
        <v>250</v>
      </c>
      <c r="N92" s="354" t="s">
        <v>330</v>
      </c>
      <c r="O92" s="345"/>
      <c r="Q92" s="349">
        <f>O92</f>
        <v>0</v>
      </c>
      <c r="R92" s="319" t="s">
        <v>250</v>
      </c>
      <c r="S92" s="345"/>
      <c r="U92" s="349">
        <f>Q92</f>
        <v>0</v>
      </c>
      <c r="W92" s="457"/>
      <c r="X92" s="457"/>
      <c r="Y92" s="457"/>
    </row>
    <row r="93" spans="1:25" s="319" customFormat="1" ht="15" customHeight="1">
      <c r="A93" s="319">
        <v>83</v>
      </c>
      <c r="B93" s="319">
        <f t="shared" si="27"/>
        <v>7</v>
      </c>
      <c r="C93" s="320">
        <v>6063533</v>
      </c>
      <c r="D93" s="320"/>
      <c r="E93" s="320"/>
      <c r="F93" s="347" t="s">
        <v>250</v>
      </c>
      <c r="G93" s="347"/>
      <c r="H93" s="347" t="s">
        <v>250</v>
      </c>
      <c r="I93" s="347" t="s">
        <v>250</v>
      </c>
      <c r="J93" s="347" t="s">
        <v>250</v>
      </c>
      <c r="K93" s="354">
        <v>6063533</v>
      </c>
      <c r="L93" s="347" t="s">
        <v>250</v>
      </c>
      <c r="M93" s="347" t="s">
        <v>250</v>
      </c>
      <c r="N93" s="354" t="s">
        <v>331</v>
      </c>
      <c r="O93" s="345"/>
      <c r="Q93" s="349">
        <f t="shared" ref="Q93:Q94" si="34">O93</f>
        <v>0</v>
      </c>
      <c r="R93" s="319" t="s">
        <v>250</v>
      </c>
      <c r="S93" s="345"/>
      <c r="U93" s="349">
        <f t="shared" ref="U93:U94" si="35">Q93</f>
        <v>0</v>
      </c>
      <c r="W93" s="457"/>
      <c r="X93" s="457"/>
      <c r="Y93" s="457"/>
    </row>
    <row r="94" spans="1:25" s="319" customFormat="1" ht="15" customHeight="1">
      <c r="A94" s="319">
        <v>84</v>
      </c>
      <c r="B94" s="319">
        <f t="shared" si="27"/>
        <v>7</v>
      </c>
      <c r="C94" s="320">
        <v>6063538</v>
      </c>
      <c r="D94" s="320"/>
      <c r="E94" s="320"/>
      <c r="F94" s="347" t="s">
        <v>250</v>
      </c>
      <c r="G94" s="347"/>
      <c r="H94" s="347" t="s">
        <v>250</v>
      </c>
      <c r="I94" s="347" t="s">
        <v>250</v>
      </c>
      <c r="J94" s="347" t="s">
        <v>250</v>
      </c>
      <c r="K94" s="354">
        <v>6063538</v>
      </c>
      <c r="L94" s="347" t="s">
        <v>250</v>
      </c>
      <c r="M94" s="347" t="s">
        <v>250</v>
      </c>
      <c r="N94" s="354" t="s">
        <v>332</v>
      </c>
      <c r="O94" s="345"/>
      <c r="Q94" s="349">
        <f t="shared" si="34"/>
        <v>0</v>
      </c>
      <c r="R94" s="319" t="s">
        <v>250</v>
      </c>
      <c r="S94" s="345"/>
      <c r="U94" s="349">
        <f t="shared" si="35"/>
        <v>0</v>
      </c>
      <c r="W94" s="457"/>
      <c r="X94" s="457"/>
      <c r="Y94" s="457"/>
    </row>
    <row r="95" spans="1:25" s="319" customFormat="1" ht="15" customHeight="1">
      <c r="A95" s="319">
        <v>85</v>
      </c>
      <c r="B95" s="319">
        <f t="shared" si="27"/>
        <v>6</v>
      </c>
      <c r="C95" s="320">
        <v>606358</v>
      </c>
      <c r="D95" s="320"/>
      <c r="E95" s="320"/>
      <c r="F95" s="347" t="s">
        <v>250</v>
      </c>
      <c r="G95" s="347"/>
      <c r="H95" s="347" t="s">
        <v>250</v>
      </c>
      <c r="I95" s="347" t="s">
        <v>250</v>
      </c>
      <c r="J95" s="353">
        <v>606358</v>
      </c>
      <c r="K95" s="347" t="s">
        <v>250</v>
      </c>
      <c r="L95" s="347" t="s">
        <v>250</v>
      </c>
      <c r="M95" s="347" t="s">
        <v>250</v>
      </c>
      <c r="N95" s="353" t="s">
        <v>333</v>
      </c>
      <c r="O95" s="345"/>
      <c r="Q95" s="349">
        <f>O95</f>
        <v>0</v>
      </c>
      <c r="R95" s="319" t="s">
        <v>250</v>
      </c>
      <c r="S95" s="345"/>
      <c r="U95" s="349">
        <f>S95</f>
        <v>0</v>
      </c>
      <c r="W95" s="457"/>
      <c r="X95" s="457"/>
      <c r="Y95" s="457"/>
    </row>
    <row r="96" spans="1:25" ht="15" customHeight="1">
      <c r="A96" s="319">
        <v>86</v>
      </c>
      <c r="B96" s="319">
        <f t="shared" si="27"/>
        <v>5</v>
      </c>
      <c r="C96" s="320">
        <v>60636</v>
      </c>
      <c r="D96" s="320" t="s">
        <v>1547</v>
      </c>
      <c r="F96" s="343" t="s">
        <v>250</v>
      </c>
      <c r="G96" s="343"/>
      <c r="H96" s="343" t="s">
        <v>250</v>
      </c>
      <c r="I96" s="350">
        <v>60636</v>
      </c>
      <c r="J96" s="343" t="s">
        <v>250</v>
      </c>
      <c r="K96" s="343" t="s">
        <v>250</v>
      </c>
      <c r="L96" s="343" t="s">
        <v>250</v>
      </c>
      <c r="M96" s="343" t="s">
        <v>250</v>
      </c>
      <c r="N96" s="350" t="s">
        <v>334</v>
      </c>
      <c r="O96" s="345"/>
      <c r="Q96" s="345">
        <f>O96-Q97-Q98</f>
        <v>0</v>
      </c>
      <c r="R96" s="324" t="s">
        <v>250</v>
      </c>
      <c r="S96" s="345"/>
      <c r="U96" s="345">
        <f>S96+U97+U98</f>
        <v>0</v>
      </c>
      <c r="W96" s="456"/>
      <c r="X96" s="456"/>
      <c r="Y96" s="456"/>
    </row>
    <row r="97" spans="1:25" s="319" customFormat="1" ht="15" customHeight="1">
      <c r="A97" s="319">
        <v>87</v>
      </c>
      <c r="B97" s="319">
        <f t="shared" si="27"/>
        <v>6</v>
      </c>
      <c r="C97" s="320">
        <v>606361</v>
      </c>
      <c r="D97" s="320"/>
      <c r="E97" s="320"/>
      <c r="F97" s="347" t="s">
        <v>250</v>
      </c>
      <c r="G97" s="347"/>
      <c r="H97" s="347" t="s">
        <v>250</v>
      </c>
      <c r="I97" s="347" t="s">
        <v>250</v>
      </c>
      <c r="J97" s="353">
        <v>606361</v>
      </c>
      <c r="K97" s="347" t="s">
        <v>250</v>
      </c>
      <c r="L97" s="347" t="s">
        <v>250</v>
      </c>
      <c r="M97" s="347" t="s">
        <v>250</v>
      </c>
      <c r="N97" s="353" t="s">
        <v>335</v>
      </c>
      <c r="O97" s="345"/>
      <c r="Q97" s="349">
        <f t="shared" ref="Q97:Q98" si="36">O97</f>
        <v>0</v>
      </c>
      <c r="R97" s="319" t="s">
        <v>250</v>
      </c>
      <c r="S97" s="345"/>
      <c r="U97" s="349">
        <f t="shared" ref="U97:U98" si="37">S97</f>
        <v>0</v>
      </c>
      <c r="W97" s="457"/>
      <c r="X97" s="457"/>
      <c r="Y97" s="457"/>
    </row>
    <row r="98" spans="1:25" s="319" customFormat="1" ht="15" customHeight="1">
      <c r="A98" s="319">
        <v>88</v>
      </c>
      <c r="B98" s="319">
        <f t="shared" si="27"/>
        <v>6</v>
      </c>
      <c r="C98" s="320">
        <v>606368</v>
      </c>
      <c r="D98" s="320"/>
      <c r="E98" s="320"/>
      <c r="F98" s="347" t="s">
        <v>250</v>
      </c>
      <c r="G98" s="347"/>
      <c r="H98" s="347" t="s">
        <v>250</v>
      </c>
      <c r="I98" s="347" t="s">
        <v>250</v>
      </c>
      <c r="J98" s="353">
        <v>606368</v>
      </c>
      <c r="K98" s="347" t="s">
        <v>250</v>
      </c>
      <c r="L98" s="347" t="s">
        <v>250</v>
      </c>
      <c r="M98" s="347" t="s">
        <v>250</v>
      </c>
      <c r="N98" s="353" t="s">
        <v>336</v>
      </c>
      <c r="O98" s="345"/>
      <c r="Q98" s="349">
        <f t="shared" si="36"/>
        <v>0</v>
      </c>
      <c r="R98" s="319" t="s">
        <v>250</v>
      </c>
      <c r="S98" s="345"/>
      <c r="U98" s="349">
        <f t="shared" si="37"/>
        <v>0</v>
      </c>
      <c r="W98" s="457"/>
      <c r="X98" s="457"/>
      <c r="Y98" s="457"/>
    </row>
    <row r="99" spans="1:25" ht="15" customHeight="1">
      <c r="A99" s="319">
        <v>89</v>
      </c>
      <c r="B99" s="319">
        <f t="shared" si="27"/>
        <v>5</v>
      </c>
      <c r="C99" s="320">
        <v>60638</v>
      </c>
      <c r="D99" s="320" t="s">
        <v>1547</v>
      </c>
      <c r="F99" s="343" t="s">
        <v>250</v>
      </c>
      <c r="G99" s="343"/>
      <c r="H99" s="343" t="s">
        <v>250</v>
      </c>
      <c r="I99" s="350">
        <v>60638</v>
      </c>
      <c r="J99" s="343" t="s">
        <v>250</v>
      </c>
      <c r="K99" s="343" t="s">
        <v>250</v>
      </c>
      <c r="L99" s="343" t="s">
        <v>250</v>
      </c>
      <c r="M99" s="343" t="s">
        <v>250</v>
      </c>
      <c r="N99" s="350" t="s">
        <v>337</v>
      </c>
      <c r="O99" s="345"/>
      <c r="Q99" s="345">
        <f>O99</f>
        <v>0</v>
      </c>
      <c r="R99" s="324" t="s">
        <v>250</v>
      </c>
      <c r="S99" s="345"/>
      <c r="U99" s="345">
        <f>S99</f>
        <v>0</v>
      </c>
      <c r="W99" s="456"/>
      <c r="X99" s="456"/>
      <c r="Y99" s="456"/>
    </row>
    <row r="100" spans="1:25" ht="15" customHeight="1">
      <c r="A100" s="319">
        <v>90</v>
      </c>
      <c r="B100" s="319">
        <f t="shared" si="27"/>
        <v>3</v>
      </c>
      <c r="C100" s="320">
        <v>607</v>
      </c>
      <c r="D100" s="320" t="s">
        <v>1547</v>
      </c>
      <c r="F100" s="343" t="s">
        <v>250</v>
      </c>
      <c r="G100" s="344">
        <v>607</v>
      </c>
      <c r="H100" s="343" t="s">
        <v>250</v>
      </c>
      <c r="I100" s="343" t="s">
        <v>250</v>
      </c>
      <c r="J100" s="343" t="s">
        <v>250</v>
      </c>
      <c r="K100" s="343" t="s">
        <v>250</v>
      </c>
      <c r="L100" s="343" t="s">
        <v>250</v>
      </c>
      <c r="M100" s="343" t="s">
        <v>250</v>
      </c>
      <c r="N100" s="344" t="s">
        <v>338</v>
      </c>
      <c r="O100" s="345"/>
      <c r="Q100" s="345">
        <f>O100-SUM(Q101:Q176)</f>
        <v>0</v>
      </c>
      <c r="R100" s="324" t="s">
        <v>250</v>
      </c>
      <c r="S100" s="345"/>
      <c r="U100" s="345">
        <f>S100+U101+U110+U129+U155+U156+U157</f>
        <v>0</v>
      </c>
      <c r="W100" s="456"/>
      <c r="X100" s="456"/>
      <c r="Y100" s="456"/>
    </row>
    <row r="101" spans="1:25" ht="15" customHeight="1">
      <c r="A101" s="319">
        <v>91</v>
      </c>
      <c r="B101" s="319">
        <f t="shared" si="27"/>
        <v>4</v>
      </c>
      <c r="C101" s="320">
        <v>6071</v>
      </c>
      <c r="D101" s="320" t="s">
        <v>1547</v>
      </c>
      <c r="F101" s="343" t="s">
        <v>250</v>
      </c>
      <c r="G101" s="343"/>
      <c r="H101" s="346">
        <v>6071</v>
      </c>
      <c r="I101" s="343" t="s">
        <v>250</v>
      </c>
      <c r="J101" s="343" t="s">
        <v>250</v>
      </c>
      <c r="K101" s="343" t="s">
        <v>250</v>
      </c>
      <c r="L101" s="343" t="s">
        <v>250</v>
      </c>
      <c r="M101" s="343" t="s">
        <v>250</v>
      </c>
      <c r="N101" s="346" t="s">
        <v>339</v>
      </c>
      <c r="O101" s="345"/>
      <c r="Q101" s="345">
        <f>O101-Q102-Q103-Q104-Q105-Q106-Q107-Q108-Q109</f>
        <v>0</v>
      </c>
      <c r="R101" s="324" t="s">
        <v>250</v>
      </c>
      <c r="S101" s="345"/>
      <c r="U101" s="345">
        <f>S101+U102+U103+U104+U109</f>
        <v>0</v>
      </c>
      <c r="W101" s="456"/>
      <c r="X101" s="456"/>
      <c r="Y101" s="456"/>
    </row>
    <row r="102" spans="1:25" ht="15" customHeight="1">
      <c r="A102" s="319">
        <v>92</v>
      </c>
      <c r="B102" s="319">
        <f t="shared" si="27"/>
        <v>5</v>
      </c>
      <c r="C102" s="320">
        <v>60711</v>
      </c>
      <c r="D102" s="320" t="s">
        <v>1547</v>
      </c>
      <c r="F102" s="343" t="s">
        <v>250</v>
      </c>
      <c r="G102" s="343"/>
      <c r="H102" s="343" t="s">
        <v>250</v>
      </c>
      <c r="I102" s="350">
        <v>60711</v>
      </c>
      <c r="J102" s="343" t="s">
        <v>250</v>
      </c>
      <c r="K102" s="343" t="s">
        <v>250</v>
      </c>
      <c r="L102" s="343" t="s">
        <v>250</v>
      </c>
      <c r="M102" s="343" t="s">
        <v>250</v>
      </c>
      <c r="N102" s="350" t="s">
        <v>253</v>
      </c>
      <c r="O102" s="345"/>
      <c r="Q102" s="345">
        <f t="shared" ref="Q102:Q103" si="38">O102</f>
        <v>0</v>
      </c>
      <c r="R102" s="324" t="s">
        <v>250</v>
      </c>
      <c r="S102" s="345"/>
      <c r="U102" s="345">
        <f t="shared" ref="U102:U103" si="39">S102</f>
        <v>0</v>
      </c>
      <c r="W102" s="456"/>
      <c r="X102" s="456"/>
      <c r="Y102" s="456"/>
    </row>
    <row r="103" spans="1:25" ht="15" customHeight="1">
      <c r="A103" s="319">
        <v>93</v>
      </c>
      <c r="B103" s="319">
        <f t="shared" si="27"/>
        <v>5</v>
      </c>
      <c r="C103" s="320">
        <v>60712</v>
      </c>
      <c r="D103" s="320" t="s">
        <v>1547</v>
      </c>
      <c r="F103" s="343" t="s">
        <v>250</v>
      </c>
      <c r="G103" s="343"/>
      <c r="H103" s="343" t="s">
        <v>250</v>
      </c>
      <c r="I103" s="350">
        <v>60712</v>
      </c>
      <c r="J103" s="343" t="s">
        <v>250</v>
      </c>
      <c r="K103" s="343" t="s">
        <v>250</v>
      </c>
      <c r="L103" s="343" t="s">
        <v>250</v>
      </c>
      <c r="M103" s="343" t="s">
        <v>250</v>
      </c>
      <c r="N103" s="350" t="s">
        <v>254</v>
      </c>
      <c r="O103" s="345"/>
      <c r="Q103" s="345">
        <f t="shared" si="38"/>
        <v>0</v>
      </c>
      <c r="R103" s="324" t="s">
        <v>250</v>
      </c>
      <c r="S103" s="345"/>
      <c r="U103" s="345">
        <f t="shared" si="39"/>
        <v>0</v>
      </c>
      <c r="W103" s="456"/>
      <c r="X103" s="456"/>
      <c r="Y103" s="456"/>
    </row>
    <row r="104" spans="1:25" ht="15" customHeight="1">
      <c r="A104" s="319">
        <v>94</v>
      </c>
      <c r="B104" s="319">
        <f t="shared" si="27"/>
        <v>5</v>
      </c>
      <c r="C104" s="320">
        <v>60713</v>
      </c>
      <c r="D104" s="320" t="s">
        <v>1547</v>
      </c>
      <c r="F104" s="343" t="s">
        <v>250</v>
      </c>
      <c r="G104" s="343"/>
      <c r="H104" s="343" t="s">
        <v>250</v>
      </c>
      <c r="I104" s="350">
        <v>60713</v>
      </c>
      <c r="J104" s="343" t="s">
        <v>250</v>
      </c>
      <c r="K104" s="343" t="s">
        <v>250</v>
      </c>
      <c r="L104" s="343" t="s">
        <v>250</v>
      </c>
      <c r="M104" s="343" t="s">
        <v>250</v>
      </c>
      <c r="N104" s="350" t="s">
        <v>255</v>
      </c>
      <c r="O104" s="345"/>
      <c r="Q104" s="345">
        <f>O104-Q105-Q106-Q107-Q108</f>
        <v>0</v>
      </c>
      <c r="R104" s="324" t="s">
        <v>250</v>
      </c>
      <c r="S104" s="345"/>
      <c r="U104" s="345">
        <f>S104+U105+U106+U107+U108</f>
        <v>0</v>
      </c>
      <c r="W104" s="456"/>
      <c r="X104" s="456"/>
      <c r="Y104" s="456"/>
    </row>
    <row r="105" spans="1:25" s="319" customFormat="1" ht="15" customHeight="1">
      <c r="A105" s="319">
        <v>95</v>
      </c>
      <c r="B105" s="319">
        <f t="shared" si="27"/>
        <v>6</v>
      </c>
      <c r="C105" s="320">
        <v>607131</v>
      </c>
      <c r="D105" s="320"/>
      <c r="E105" s="320"/>
      <c r="F105" s="347" t="s">
        <v>250</v>
      </c>
      <c r="G105" s="347"/>
      <c r="H105" s="347" t="s">
        <v>250</v>
      </c>
      <c r="I105" s="347" t="s">
        <v>250</v>
      </c>
      <c r="J105" s="353">
        <v>607131</v>
      </c>
      <c r="K105" s="347" t="s">
        <v>250</v>
      </c>
      <c r="L105" s="347" t="s">
        <v>250</v>
      </c>
      <c r="M105" s="347" t="s">
        <v>250</v>
      </c>
      <c r="N105" s="353" t="s">
        <v>256</v>
      </c>
      <c r="O105" s="345"/>
      <c r="Q105" s="349">
        <f t="shared" ref="Q105:Q108" si="40">O105</f>
        <v>0</v>
      </c>
      <c r="R105" s="319" t="s">
        <v>250</v>
      </c>
      <c r="S105" s="345"/>
      <c r="U105" s="349">
        <f t="shared" ref="U105:U108" si="41">S105</f>
        <v>0</v>
      </c>
      <c r="W105" s="457"/>
      <c r="X105" s="457"/>
      <c r="Y105" s="457"/>
    </row>
    <row r="106" spans="1:25" s="319" customFormat="1" ht="15" customHeight="1">
      <c r="A106" s="319">
        <v>96</v>
      </c>
      <c r="B106" s="319">
        <f t="shared" si="27"/>
        <v>6</v>
      </c>
      <c r="C106" s="320">
        <v>607132</v>
      </c>
      <c r="D106" s="320"/>
      <c r="E106" s="320"/>
      <c r="F106" s="347" t="s">
        <v>250</v>
      </c>
      <c r="G106" s="347"/>
      <c r="H106" s="347" t="s">
        <v>250</v>
      </c>
      <c r="I106" s="347" t="s">
        <v>250</v>
      </c>
      <c r="J106" s="353">
        <v>607132</v>
      </c>
      <c r="K106" s="347" t="s">
        <v>250</v>
      </c>
      <c r="L106" s="347" t="s">
        <v>250</v>
      </c>
      <c r="M106" s="347" t="s">
        <v>250</v>
      </c>
      <c r="N106" s="353" t="s">
        <v>257</v>
      </c>
      <c r="O106" s="345"/>
      <c r="Q106" s="349">
        <f t="shared" si="40"/>
        <v>0</v>
      </c>
      <c r="R106" s="319" t="s">
        <v>250</v>
      </c>
      <c r="S106" s="345"/>
      <c r="U106" s="349">
        <f t="shared" si="41"/>
        <v>0</v>
      </c>
      <c r="W106" s="457"/>
      <c r="X106" s="457"/>
      <c r="Y106" s="457"/>
    </row>
    <row r="107" spans="1:25" s="319" customFormat="1" ht="15" customHeight="1">
      <c r="A107" s="319">
        <v>97</v>
      </c>
      <c r="B107" s="319">
        <f t="shared" si="27"/>
        <v>6</v>
      </c>
      <c r="C107" s="320">
        <v>607133</v>
      </c>
      <c r="D107" s="320"/>
      <c r="E107" s="320"/>
      <c r="F107" s="347" t="s">
        <v>250</v>
      </c>
      <c r="G107" s="347"/>
      <c r="H107" s="347" t="s">
        <v>250</v>
      </c>
      <c r="I107" s="347" t="s">
        <v>250</v>
      </c>
      <c r="J107" s="353">
        <v>607133</v>
      </c>
      <c r="K107" s="347" t="s">
        <v>250</v>
      </c>
      <c r="L107" s="347" t="s">
        <v>250</v>
      </c>
      <c r="M107" s="347" t="s">
        <v>250</v>
      </c>
      <c r="N107" s="353" t="s">
        <v>258</v>
      </c>
      <c r="O107" s="345"/>
      <c r="Q107" s="349">
        <f t="shared" si="40"/>
        <v>0</v>
      </c>
      <c r="R107" s="319" t="s">
        <v>250</v>
      </c>
      <c r="S107" s="345"/>
      <c r="U107" s="349">
        <f t="shared" si="41"/>
        <v>0</v>
      </c>
      <c r="W107" s="457"/>
      <c r="X107" s="457"/>
      <c r="Y107" s="457"/>
    </row>
    <row r="108" spans="1:25" s="319" customFormat="1" ht="15" customHeight="1">
      <c r="A108" s="319">
        <v>98</v>
      </c>
      <c r="B108" s="319">
        <f t="shared" si="27"/>
        <v>6</v>
      </c>
      <c r="C108" s="320">
        <v>607138</v>
      </c>
      <c r="D108" s="320"/>
      <c r="E108" s="320"/>
      <c r="F108" s="347" t="s">
        <v>250</v>
      </c>
      <c r="G108" s="347"/>
      <c r="H108" s="347" t="s">
        <v>250</v>
      </c>
      <c r="I108" s="347" t="s">
        <v>250</v>
      </c>
      <c r="J108" s="353">
        <v>607138</v>
      </c>
      <c r="K108" s="347" t="s">
        <v>250</v>
      </c>
      <c r="L108" s="347" t="s">
        <v>250</v>
      </c>
      <c r="M108" s="347" t="s">
        <v>250</v>
      </c>
      <c r="N108" s="353" t="s">
        <v>259</v>
      </c>
      <c r="O108" s="345"/>
      <c r="Q108" s="349">
        <f t="shared" si="40"/>
        <v>0</v>
      </c>
      <c r="R108" s="319" t="s">
        <v>250</v>
      </c>
      <c r="S108" s="345"/>
      <c r="U108" s="349">
        <f t="shared" si="41"/>
        <v>0</v>
      </c>
      <c r="W108" s="457"/>
      <c r="X108" s="457"/>
      <c r="Y108" s="457"/>
    </row>
    <row r="109" spans="1:25" ht="15" customHeight="1">
      <c r="A109" s="319">
        <v>99</v>
      </c>
      <c r="B109" s="319">
        <f t="shared" si="27"/>
        <v>5</v>
      </c>
      <c r="C109" s="320">
        <v>60718</v>
      </c>
      <c r="D109" s="320" t="s">
        <v>1547</v>
      </c>
      <c r="F109" s="343" t="s">
        <v>250</v>
      </c>
      <c r="G109" s="343"/>
      <c r="H109" s="343" t="s">
        <v>250</v>
      </c>
      <c r="I109" s="350">
        <v>60718</v>
      </c>
      <c r="J109" s="343" t="s">
        <v>250</v>
      </c>
      <c r="K109" s="343" t="s">
        <v>250</v>
      </c>
      <c r="L109" s="343" t="s">
        <v>250</v>
      </c>
      <c r="M109" s="343" t="s">
        <v>250</v>
      </c>
      <c r="N109" s="350" t="s">
        <v>260</v>
      </c>
      <c r="O109" s="345"/>
      <c r="Q109" s="345">
        <f>O109</f>
        <v>0</v>
      </c>
      <c r="R109" s="324" t="s">
        <v>250</v>
      </c>
      <c r="S109" s="345"/>
      <c r="U109" s="345">
        <f>S109</f>
        <v>0</v>
      </c>
      <c r="W109" s="456"/>
      <c r="X109" s="456"/>
      <c r="Y109" s="456"/>
    </row>
    <row r="110" spans="1:25" ht="15" customHeight="1">
      <c r="A110" s="319">
        <v>100</v>
      </c>
      <c r="B110" s="319">
        <f t="shared" si="27"/>
        <v>4</v>
      </c>
      <c r="C110" s="320">
        <v>6072</v>
      </c>
      <c r="D110" s="320" t="s">
        <v>1547</v>
      </c>
      <c r="F110" s="343" t="s">
        <v>250</v>
      </c>
      <c r="G110" s="343"/>
      <c r="H110" s="346">
        <v>6072</v>
      </c>
      <c r="I110" s="343" t="s">
        <v>250</v>
      </c>
      <c r="J110" s="343" t="s">
        <v>250</v>
      </c>
      <c r="K110" s="343" t="s">
        <v>250</v>
      </c>
      <c r="L110" s="343" t="s">
        <v>250</v>
      </c>
      <c r="M110" s="343" t="s">
        <v>250</v>
      </c>
      <c r="N110" s="346" t="s">
        <v>340</v>
      </c>
      <c r="O110" s="345"/>
      <c r="Q110" s="345">
        <f>O110-Q111-Q112-Q113-Q114-Q115-Q116-Q117-Q118-Q119-Q120-Q121-Q122-Q123-Q124-Q125-Q126-Q127-Q128</f>
        <v>0</v>
      </c>
      <c r="R110" s="324" t="s">
        <v>250</v>
      </c>
      <c r="S110" s="345"/>
      <c r="U110" s="345">
        <f>S110+U111+U117+U124+U128</f>
        <v>0</v>
      </c>
      <c r="W110" s="456"/>
      <c r="X110" s="456"/>
      <c r="Y110" s="456"/>
    </row>
    <row r="111" spans="1:25" ht="15" customHeight="1">
      <c r="A111" s="319">
        <v>101</v>
      </c>
      <c r="B111" s="319">
        <f t="shared" si="27"/>
        <v>5</v>
      </c>
      <c r="C111" s="320">
        <v>60721</v>
      </c>
      <c r="D111" s="320" t="s">
        <v>1547</v>
      </c>
      <c r="F111" s="343" t="s">
        <v>250</v>
      </c>
      <c r="G111" s="343"/>
      <c r="H111" s="343" t="s">
        <v>250</v>
      </c>
      <c r="I111" s="350">
        <v>60721</v>
      </c>
      <c r="J111" s="343" t="s">
        <v>250</v>
      </c>
      <c r="K111" s="343" t="s">
        <v>250</v>
      </c>
      <c r="L111" s="343" t="s">
        <v>250</v>
      </c>
      <c r="M111" s="343" t="s">
        <v>250</v>
      </c>
      <c r="N111" s="350" t="s">
        <v>262</v>
      </c>
      <c r="O111" s="345"/>
      <c r="Q111" s="345">
        <f>O111-Q112-Q113-Q114-Q115-Q116</f>
        <v>0</v>
      </c>
      <c r="R111" s="324" t="s">
        <v>250</v>
      </c>
      <c r="S111" s="345"/>
      <c r="U111" s="345">
        <f>S111+U112+U113+U114+U115+U116</f>
        <v>0</v>
      </c>
      <c r="W111" s="456"/>
      <c r="X111" s="456"/>
      <c r="Y111" s="456"/>
    </row>
    <row r="112" spans="1:25" ht="15" customHeight="1">
      <c r="A112" s="319">
        <v>102</v>
      </c>
      <c r="B112" s="319">
        <f t="shared" si="27"/>
        <v>6</v>
      </c>
      <c r="C112" s="320">
        <v>607211</v>
      </c>
      <c r="D112" s="320" t="s">
        <v>1547</v>
      </c>
      <c r="F112" s="343" t="s">
        <v>250</v>
      </c>
      <c r="G112" s="343"/>
      <c r="H112" s="343" t="s">
        <v>250</v>
      </c>
      <c r="I112" s="343" t="s">
        <v>250</v>
      </c>
      <c r="J112" s="352">
        <v>607211</v>
      </c>
      <c r="K112" s="343" t="s">
        <v>250</v>
      </c>
      <c r="L112" s="343" t="s">
        <v>250</v>
      </c>
      <c r="M112" s="343" t="s">
        <v>250</v>
      </c>
      <c r="N112" s="352" t="s">
        <v>263</v>
      </c>
      <c r="O112" s="345"/>
      <c r="Q112" s="345">
        <f t="shared" ref="Q112:Q116" si="42">O112</f>
        <v>0</v>
      </c>
      <c r="R112" s="324" t="s">
        <v>250</v>
      </c>
      <c r="S112" s="345"/>
      <c r="U112" s="345">
        <f t="shared" ref="U112:U116" si="43">S112</f>
        <v>0</v>
      </c>
      <c r="W112" s="456"/>
      <c r="X112" s="456"/>
      <c r="Y112" s="456"/>
    </row>
    <row r="113" spans="1:25" ht="15" customHeight="1">
      <c r="A113" s="319">
        <v>103</v>
      </c>
      <c r="B113" s="319">
        <f t="shared" si="27"/>
        <v>6</v>
      </c>
      <c r="C113" s="320">
        <v>607212</v>
      </c>
      <c r="D113" s="320" t="s">
        <v>1547</v>
      </c>
      <c r="F113" s="343" t="s">
        <v>250</v>
      </c>
      <c r="G113" s="343"/>
      <c r="H113" s="343" t="s">
        <v>250</v>
      </c>
      <c r="I113" s="343" t="s">
        <v>250</v>
      </c>
      <c r="J113" s="352">
        <v>607212</v>
      </c>
      <c r="K113" s="343" t="s">
        <v>250</v>
      </c>
      <c r="L113" s="343" t="s">
        <v>250</v>
      </c>
      <c r="M113" s="343" t="s">
        <v>250</v>
      </c>
      <c r="N113" s="352" t="s">
        <v>264</v>
      </c>
      <c r="O113" s="345"/>
      <c r="Q113" s="345">
        <f t="shared" si="42"/>
        <v>0</v>
      </c>
      <c r="R113" s="324" t="s">
        <v>250</v>
      </c>
      <c r="S113" s="345"/>
      <c r="U113" s="345">
        <f t="shared" si="43"/>
        <v>0</v>
      </c>
      <c r="W113" s="456"/>
      <c r="X113" s="456"/>
      <c r="Y113" s="456"/>
    </row>
    <row r="114" spans="1:25" ht="15" customHeight="1">
      <c r="A114" s="319">
        <v>104</v>
      </c>
      <c r="B114" s="319">
        <f t="shared" si="27"/>
        <v>6</v>
      </c>
      <c r="C114" s="320">
        <v>607213</v>
      </c>
      <c r="D114" s="320" t="s">
        <v>1547</v>
      </c>
      <c r="F114" s="343" t="s">
        <v>250</v>
      </c>
      <c r="G114" s="343"/>
      <c r="H114" s="343" t="s">
        <v>250</v>
      </c>
      <c r="I114" s="343" t="s">
        <v>250</v>
      </c>
      <c r="J114" s="352">
        <v>607213</v>
      </c>
      <c r="K114" s="343" t="s">
        <v>250</v>
      </c>
      <c r="L114" s="343" t="s">
        <v>250</v>
      </c>
      <c r="M114" s="343" t="s">
        <v>250</v>
      </c>
      <c r="N114" s="352" t="s">
        <v>265</v>
      </c>
      <c r="O114" s="345"/>
      <c r="Q114" s="345">
        <f t="shared" si="42"/>
        <v>0</v>
      </c>
      <c r="R114" s="324" t="s">
        <v>250</v>
      </c>
      <c r="S114" s="345"/>
      <c r="U114" s="345">
        <f t="shared" si="43"/>
        <v>0</v>
      </c>
      <c r="W114" s="456"/>
      <c r="X114" s="456"/>
      <c r="Y114" s="456"/>
    </row>
    <row r="115" spans="1:25" ht="15" customHeight="1">
      <c r="A115" s="319">
        <v>105</v>
      </c>
      <c r="B115" s="319">
        <f t="shared" si="27"/>
        <v>6</v>
      </c>
      <c r="C115" s="320">
        <v>607214</v>
      </c>
      <c r="D115" s="320" t="s">
        <v>1547</v>
      </c>
      <c r="F115" s="343" t="s">
        <v>250</v>
      </c>
      <c r="G115" s="343"/>
      <c r="H115" s="343" t="s">
        <v>250</v>
      </c>
      <c r="I115" s="343" t="s">
        <v>250</v>
      </c>
      <c r="J115" s="352">
        <v>607214</v>
      </c>
      <c r="K115" s="343" t="s">
        <v>250</v>
      </c>
      <c r="L115" s="343" t="s">
        <v>250</v>
      </c>
      <c r="M115" s="343" t="s">
        <v>250</v>
      </c>
      <c r="N115" s="352" t="s">
        <v>266</v>
      </c>
      <c r="O115" s="345"/>
      <c r="Q115" s="345">
        <f t="shared" si="42"/>
        <v>0</v>
      </c>
      <c r="R115" s="324" t="s">
        <v>250</v>
      </c>
      <c r="S115" s="345"/>
      <c r="U115" s="345">
        <f t="shared" si="43"/>
        <v>0</v>
      </c>
      <c r="W115" s="456"/>
      <c r="X115" s="456"/>
      <c r="Y115" s="456"/>
    </row>
    <row r="116" spans="1:25" ht="15" customHeight="1">
      <c r="A116" s="319">
        <v>106</v>
      </c>
      <c r="B116" s="319">
        <f t="shared" si="27"/>
        <v>6</v>
      </c>
      <c r="C116" s="320">
        <v>607218</v>
      </c>
      <c r="D116" s="320" t="s">
        <v>1547</v>
      </c>
      <c r="F116" s="343" t="s">
        <v>250</v>
      </c>
      <c r="G116" s="343"/>
      <c r="H116" s="343" t="s">
        <v>250</v>
      </c>
      <c r="I116" s="343" t="s">
        <v>250</v>
      </c>
      <c r="J116" s="352">
        <v>607218</v>
      </c>
      <c r="K116" s="343" t="s">
        <v>250</v>
      </c>
      <c r="L116" s="343" t="s">
        <v>250</v>
      </c>
      <c r="M116" s="343" t="s">
        <v>250</v>
      </c>
      <c r="N116" s="352" t="s">
        <v>267</v>
      </c>
      <c r="O116" s="345"/>
      <c r="Q116" s="345">
        <f t="shared" si="42"/>
        <v>0</v>
      </c>
      <c r="R116" s="324" t="s">
        <v>250</v>
      </c>
      <c r="S116" s="345"/>
      <c r="U116" s="345">
        <f t="shared" si="43"/>
        <v>0</v>
      </c>
      <c r="W116" s="456"/>
      <c r="X116" s="456"/>
      <c r="Y116" s="456"/>
    </row>
    <row r="117" spans="1:25" ht="15" customHeight="1">
      <c r="A117" s="319">
        <v>107</v>
      </c>
      <c r="B117" s="319">
        <f t="shared" si="27"/>
        <v>5</v>
      </c>
      <c r="C117" s="320">
        <v>60722</v>
      </c>
      <c r="D117" s="320" t="s">
        <v>1547</v>
      </c>
      <c r="F117" s="343" t="s">
        <v>250</v>
      </c>
      <c r="G117" s="343"/>
      <c r="H117" s="343" t="s">
        <v>250</v>
      </c>
      <c r="I117" s="350">
        <v>60722</v>
      </c>
      <c r="J117" s="343" t="s">
        <v>250</v>
      </c>
      <c r="K117" s="343" t="s">
        <v>250</v>
      </c>
      <c r="L117" s="343" t="s">
        <v>250</v>
      </c>
      <c r="M117" s="343" t="s">
        <v>250</v>
      </c>
      <c r="N117" s="350" t="s">
        <v>255</v>
      </c>
      <c r="O117" s="345"/>
      <c r="Q117" s="345">
        <f>O117-Q118-Q119-Q120-Q121-Q122-Q123</f>
        <v>0</v>
      </c>
      <c r="R117" s="324" t="s">
        <v>250</v>
      </c>
      <c r="S117" s="345"/>
      <c r="U117" s="345">
        <f>S117+U118+U122+U123</f>
        <v>0</v>
      </c>
      <c r="W117" s="456"/>
      <c r="X117" s="456"/>
      <c r="Y117" s="456"/>
    </row>
    <row r="118" spans="1:25" ht="15" customHeight="1">
      <c r="A118" s="319">
        <v>108</v>
      </c>
      <c r="B118" s="319">
        <f t="shared" si="27"/>
        <v>6</v>
      </c>
      <c r="C118" s="320">
        <v>607221</v>
      </c>
      <c r="D118" s="320" t="s">
        <v>1547</v>
      </c>
      <c r="F118" s="343" t="s">
        <v>250</v>
      </c>
      <c r="G118" s="343"/>
      <c r="H118" s="343" t="s">
        <v>250</v>
      </c>
      <c r="I118" s="343" t="s">
        <v>250</v>
      </c>
      <c r="J118" s="352">
        <v>607221</v>
      </c>
      <c r="K118" s="343" t="s">
        <v>250</v>
      </c>
      <c r="L118" s="343" t="s">
        <v>250</v>
      </c>
      <c r="M118" s="343" t="s">
        <v>250</v>
      </c>
      <c r="N118" s="352" t="s">
        <v>268</v>
      </c>
      <c r="O118" s="345"/>
      <c r="Q118" s="345">
        <f>O118-Q119-Q120-Q121</f>
        <v>0</v>
      </c>
      <c r="R118" s="324" t="s">
        <v>250</v>
      </c>
      <c r="S118" s="345"/>
      <c r="U118" s="345">
        <f>S118+U119+U120+U121</f>
        <v>0</v>
      </c>
      <c r="W118" s="456"/>
      <c r="X118" s="456"/>
      <c r="Y118" s="456"/>
    </row>
    <row r="119" spans="1:25" ht="15" customHeight="1">
      <c r="A119" s="319">
        <v>109</v>
      </c>
      <c r="B119" s="319">
        <f t="shared" si="27"/>
        <v>7</v>
      </c>
      <c r="C119" s="320">
        <v>6072211</v>
      </c>
      <c r="D119" s="320" t="s">
        <v>1547</v>
      </c>
      <c r="F119" s="343" t="s">
        <v>250</v>
      </c>
      <c r="G119" s="343"/>
      <c r="H119" s="343" t="s">
        <v>250</v>
      </c>
      <c r="I119" s="343" t="s">
        <v>250</v>
      </c>
      <c r="J119" s="343" t="s">
        <v>250</v>
      </c>
      <c r="K119" s="357">
        <v>6072211</v>
      </c>
      <c r="L119" s="343" t="s">
        <v>250</v>
      </c>
      <c r="M119" s="343" t="s">
        <v>250</v>
      </c>
      <c r="N119" s="357" t="s">
        <v>269</v>
      </c>
      <c r="O119" s="345"/>
      <c r="Q119" s="345">
        <f t="shared" ref="Q119:Q121" si="44">O119</f>
        <v>0</v>
      </c>
      <c r="R119" s="324" t="s">
        <v>250</v>
      </c>
      <c r="S119" s="345"/>
      <c r="U119" s="345">
        <f t="shared" ref="U119:U121" si="45">Q119</f>
        <v>0</v>
      </c>
      <c r="W119" s="456"/>
      <c r="X119" s="456"/>
      <c r="Y119" s="456"/>
    </row>
    <row r="120" spans="1:25" ht="15" customHeight="1">
      <c r="A120" s="319">
        <v>110</v>
      </c>
      <c r="B120" s="319">
        <f t="shared" si="27"/>
        <v>7</v>
      </c>
      <c r="C120" s="320">
        <v>6072212</v>
      </c>
      <c r="D120" s="320" t="s">
        <v>1547</v>
      </c>
      <c r="F120" s="343" t="s">
        <v>250</v>
      </c>
      <c r="G120" s="343"/>
      <c r="H120" s="343" t="s">
        <v>250</v>
      </c>
      <c r="I120" s="343" t="s">
        <v>250</v>
      </c>
      <c r="J120" s="343" t="s">
        <v>250</v>
      </c>
      <c r="K120" s="357">
        <v>6072212</v>
      </c>
      <c r="L120" s="343" t="s">
        <v>250</v>
      </c>
      <c r="M120" s="343" t="s">
        <v>250</v>
      </c>
      <c r="N120" s="357" t="s">
        <v>270</v>
      </c>
      <c r="O120" s="345"/>
      <c r="Q120" s="345">
        <f t="shared" si="44"/>
        <v>0</v>
      </c>
      <c r="R120" s="324" t="s">
        <v>250</v>
      </c>
      <c r="S120" s="345"/>
      <c r="U120" s="345">
        <f t="shared" si="45"/>
        <v>0</v>
      </c>
      <c r="W120" s="456"/>
      <c r="X120" s="456"/>
      <c r="Y120" s="456"/>
    </row>
    <row r="121" spans="1:25" ht="15" customHeight="1">
      <c r="A121" s="319">
        <v>111</v>
      </c>
      <c r="B121" s="319">
        <f t="shared" si="27"/>
        <v>7</v>
      </c>
      <c r="C121" s="320">
        <v>6072218</v>
      </c>
      <c r="D121" s="320" t="s">
        <v>1547</v>
      </c>
      <c r="F121" s="343" t="s">
        <v>250</v>
      </c>
      <c r="G121" s="343"/>
      <c r="H121" s="343" t="s">
        <v>250</v>
      </c>
      <c r="I121" s="343" t="s">
        <v>250</v>
      </c>
      <c r="J121" s="343" t="s">
        <v>250</v>
      </c>
      <c r="K121" s="357">
        <v>6072218</v>
      </c>
      <c r="L121" s="343" t="s">
        <v>250</v>
      </c>
      <c r="M121" s="343" t="s">
        <v>250</v>
      </c>
      <c r="N121" s="357" t="s">
        <v>271</v>
      </c>
      <c r="O121" s="345"/>
      <c r="Q121" s="345">
        <f t="shared" si="44"/>
        <v>0</v>
      </c>
      <c r="R121" s="324" t="s">
        <v>250</v>
      </c>
      <c r="S121" s="345"/>
      <c r="U121" s="345">
        <f t="shared" si="45"/>
        <v>0</v>
      </c>
      <c r="W121" s="456"/>
      <c r="X121" s="456"/>
      <c r="Y121" s="456"/>
    </row>
    <row r="122" spans="1:25" ht="15" customHeight="1">
      <c r="A122" s="319">
        <v>112</v>
      </c>
      <c r="B122" s="319">
        <f t="shared" si="27"/>
        <v>6</v>
      </c>
      <c r="C122" s="320">
        <v>607222</v>
      </c>
      <c r="D122" s="320" t="s">
        <v>1547</v>
      </c>
      <c r="F122" s="343" t="s">
        <v>250</v>
      </c>
      <c r="G122" s="343"/>
      <c r="H122" s="343" t="s">
        <v>250</v>
      </c>
      <c r="I122" s="343" t="s">
        <v>250</v>
      </c>
      <c r="J122" s="352">
        <v>607222</v>
      </c>
      <c r="K122" s="343" t="s">
        <v>250</v>
      </c>
      <c r="L122" s="343" t="s">
        <v>250</v>
      </c>
      <c r="M122" s="343" t="s">
        <v>250</v>
      </c>
      <c r="N122" s="352" t="s">
        <v>272</v>
      </c>
      <c r="O122" s="345"/>
      <c r="Q122" s="345">
        <f>O122</f>
        <v>0</v>
      </c>
      <c r="R122" s="324" t="s">
        <v>250</v>
      </c>
      <c r="S122" s="345"/>
      <c r="U122" s="345">
        <f>S122</f>
        <v>0</v>
      </c>
      <c r="W122" s="456"/>
      <c r="X122" s="456"/>
      <c r="Y122" s="456"/>
    </row>
    <row r="123" spans="1:25" ht="15" customHeight="1">
      <c r="A123" s="319">
        <v>113</v>
      </c>
      <c r="B123" s="319">
        <f t="shared" si="27"/>
        <v>6</v>
      </c>
      <c r="C123" s="320">
        <v>607228</v>
      </c>
      <c r="D123" s="320" t="s">
        <v>1547</v>
      </c>
      <c r="F123" s="343" t="s">
        <v>250</v>
      </c>
      <c r="G123" s="343"/>
      <c r="H123" s="343" t="s">
        <v>250</v>
      </c>
      <c r="I123" s="343" t="s">
        <v>250</v>
      </c>
      <c r="J123" s="352">
        <v>607228</v>
      </c>
      <c r="K123" s="343" t="s">
        <v>250</v>
      </c>
      <c r="L123" s="343" t="s">
        <v>250</v>
      </c>
      <c r="M123" s="343" t="s">
        <v>250</v>
      </c>
      <c r="N123" s="352" t="s">
        <v>259</v>
      </c>
      <c r="O123" s="345"/>
      <c r="Q123" s="345">
        <f>O123</f>
        <v>0</v>
      </c>
      <c r="R123" s="324" t="s">
        <v>250</v>
      </c>
      <c r="S123" s="345"/>
      <c r="U123" s="345">
        <f>S123</f>
        <v>0</v>
      </c>
      <c r="W123" s="456"/>
      <c r="X123" s="456"/>
      <c r="Y123" s="456"/>
    </row>
    <row r="124" spans="1:25" ht="15" customHeight="1">
      <c r="A124" s="319">
        <v>114</v>
      </c>
      <c r="B124" s="319">
        <f t="shared" si="27"/>
        <v>5</v>
      </c>
      <c r="C124" s="320">
        <v>60723</v>
      </c>
      <c r="D124" s="320" t="s">
        <v>1547</v>
      </c>
      <c r="F124" s="343" t="s">
        <v>250</v>
      </c>
      <c r="G124" s="343"/>
      <c r="H124" s="343" t="s">
        <v>250</v>
      </c>
      <c r="I124" s="350">
        <v>60723</v>
      </c>
      <c r="J124" s="343" t="s">
        <v>250</v>
      </c>
      <c r="K124" s="343" t="s">
        <v>250</v>
      </c>
      <c r="L124" s="343" t="s">
        <v>250</v>
      </c>
      <c r="M124" s="343" t="s">
        <v>250</v>
      </c>
      <c r="N124" s="350" t="s">
        <v>273</v>
      </c>
      <c r="O124" s="345"/>
      <c r="Q124" s="345">
        <f>O124-Q125-Q126-Q127</f>
        <v>0</v>
      </c>
      <c r="R124" s="324" t="s">
        <v>250</v>
      </c>
      <c r="S124" s="345"/>
      <c r="U124" s="345">
        <f>S124+U125+U126+U127</f>
        <v>0</v>
      </c>
      <c r="W124" s="456"/>
      <c r="X124" s="456"/>
      <c r="Y124" s="456"/>
    </row>
    <row r="125" spans="1:25" ht="15" customHeight="1">
      <c r="A125" s="319">
        <v>115</v>
      </c>
      <c r="B125" s="319">
        <f t="shared" si="27"/>
        <v>6</v>
      </c>
      <c r="C125" s="320">
        <v>607231</v>
      </c>
      <c r="D125" s="320" t="s">
        <v>1547</v>
      </c>
      <c r="F125" s="343" t="s">
        <v>250</v>
      </c>
      <c r="G125" s="343"/>
      <c r="H125" s="343" t="s">
        <v>250</v>
      </c>
      <c r="I125" s="343" t="s">
        <v>250</v>
      </c>
      <c r="J125" s="352">
        <v>607231</v>
      </c>
      <c r="K125" s="343" t="s">
        <v>250</v>
      </c>
      <c r="L125" s="343" t="s">
        <v>250</v>
      </c>
      <c r="M125" s="343" t="s">
        <v>250</v>
      </c>
      <c r="N125" s="352" t="s">
        <v>274</v>
      </c>
      <c r="O125" s="345"/>
      <c r="Q125" s="345">
        <f t="shared" ref="Q125:Q127" si="46">O125</f>
        <v>0</v>
      </c>
      <c r="R125" s="324" t="s">
        <v>250</v>
      </c>
      <c r="S125" s="345"/>
      <c r="U125" s="345">
        <f t="shared" ref="U125:U127" si="47">S125</f>
        <v>0</v>
      </c>
      <c r="W125" s="456"/>
      <c r="X125" s="456"/>
      <c r="Y125" s="456"/>
    </row>
    <row r="126" spans="1:25" ht="15" customHeight="1">
      <c r="A126" s="319">
        <v>116</v>
      </c>
      <c r="B126" s="319">
        <f t="shared" si="27"/>
        <v>6</v>
      </c>
      <c r="C126" s="320">
        <v>607232</v>
      </c>
      <c r="D126" s="320" t="s">
        <v>1547</v>
      </c>
      <c r="F126" s="343" t="s">
        <v>250</v>
      </c>
      <c r="G126" s="343"/>
      <c r="H126" s="343" t="s">
        <v>250</v>
      </c>
      <c r="I126" s="343" t="s">
        <v>250</v>
      </c>
      <c r="J126" s="352">
        <v>607232</v>
      </c>
      <c r="K126" s="343" t="s">
        <v>250</v>
      </c>
      <c r="L126" s="343" t="s">
        <v>250</v>
      </c>
      <c r="M126" s="343" t="s">
        <v>250</v>
      </c>
      <c r="N126" s="352" t="s">
        <v>275</v>
      </c>
      <c r="O126" s="345"/>
      <c r="Q126" s="345">
        <f t="shared" si="46"/>
        <v>0</v>
      </c>
      <c r="R126" s="324" t="s">
        <v>250</v>
      </c>
      <c r="S126" s="345"/>
      <c r="U126" s="345">
        <f t="shared" si="47"/>
        <v>0</v>
      </c>
      <c r="W126" s="456"/>
      <c r="X126" s="456"/>
      <c r="Y126" s="456"/>
    </row>
    <row r="127" spans="1:25" ht="15" customHeight="1">
      <c r="A127" s="319">
        <v>117</v>
      </c>
      <c r="B127" s="319">
        <f t="shared" si="27"/>
        <v>6</v>
      </c>
      <c r="C127" s="320">
        <v>607238</v>
      </c>
      <c r="D127" s="320" t="s">
        <v>1547</v>
      </c>
      <c r="F127" s="343" t="s">
        <v>250</v>
      </c>
      <c r="G127" s="343"/>
      <c r="H127" s="343" t="s">
        <v>250</v>
      </c>
      <c r="I127" s="343" t="s">
        <v>250</v>
      </c>
      <c r="J127" s="352">
        <v>607238</v>
      </c>
      <c r="K127" s="343" t="s">
        <v>250</v>
      </c>
      <c r="L127" s="343" t="s">
        <v>250</v>
      </c>
      <c r="M127" s="343" t="s">
        <v>250</v>
      </c>
      <c r="N127" s="352" t="s">
        <v>276</v>
      </c>
      <c r="O127" s="345"/>
      <c r="Q127" s="345">
        <f t="shared" si="46"/>
        <v>0</v>
      </c>
      <c r="R127" s="324" t="s">
        <v>250</v>
      </c>
      <c r="S127" s="345"/>
      <c r="U127" s="345">
        <f t="shared" si="47"/>
        <v>0</v>
      </c>
      <c r="W127" s="456"/>
      <c r="X127" s="456"/>
      <c r="Y127" s="456"/>
    </row>
    <row r="128" spans="1:25" ht="15" customHeight="1">
      <c r="A128" s="319">
        <v>118</v>
      </c>
      <c r="B128" s="319">
        <f t="shared" si="27"/>
        <v>5</v>
      </c>
      <c r="C128" s="320">
        <v>60728</v>
      </c>
      <c r="D128" s="320" t="s">
        <v>1547</v>
      </c>
      <c r="F128" s="343" t="s">
        <v>250</v>
      </c>
      <c r="G128" s="343"/>
      <c r="H128" s="343" t="s">
        <v>250</v>
      </c>
      <c r="I128" s="350">
        <v>60728</v>
      </c>
      <c r="J128" s="343" t="s">
        <v>250</v>
      </c>
      <c r="K128" s="343" t="s">
        <v>250</v>
      </c>
      <c r="L128" s="343" t="s">
        <v>250</v>
      </c>
      <c r="M128" s="343" t="s">
        <v>250</v>
      </c>
      <c r="N128" s="350" t="s">
        <v>277</v>
      </c>
      <c r="O128" s="345"/>
      <c r="Q128" s="345">
        <f>O128</f>
        <v>0</v>
      </c>
      <c r="R128" s="324" t="s">
        <v>250</v>
      </c>
      <c r="S128" s="345"/>
      <c r="U128" s="345">
        <f>S128</f>
        <v>0</v>
      </c>
      <c r="W128" s="456"/>
      <c r="X128" s="456"/>
      <c r="Y128" s="456"/>
    </row>
    <row r="129" spans="1:25" ht="15" customHeight="1">
      <c r="A129" s="319">
        <v>119</v>
      </c>
      <c r="B129" s="319">
        <f t="shared" si="27"/>
        <v>4</v>
      </c>
      <c r="C129" s="320">
        <v>6073</v>
      </c>
      <c r="D129" s="320" t="s">
        <v>1547</v>
      </c>
      <c r="F129" s="343" t="s">
        <v>250</v>
      </c>
      <c r="G129" s="343"/>
      <c r="H129" s="346">
        <v>6073</v>
      </c>
      <c r="I129" s="343" t="s">
        <v>250</v>
      </c>
      <c r="J129" s="343" t="s">
        <v>250</v>
      </c>
      <c r="K129" s="343" t="s">
        <v>250</v>
      </c>
      <c r="L129" s="343" t="s">
        <v>250</v>
      </c>
      <c r="M129" s="343" t="s">
        <v>250</v>
      </c>
      <c r="N129" s="346" t="s">
        <v>341</v>
      </c>
      <c r="O129" s="345"/>
      <c r="Q129" s="345">
        <f>O129-Q130-Q131-Q132-Q133-Q134-Q135-Q136-Q137-Q138-Q139-Q140-Q141-Q142-Q143-Q144-Q145-Q146-Q147-Q148-Q149-Q150-Q151-Q152-Q153-Q154</f>
        <v>0</v>
      </c>
      <c r="R129" s="324" t="s">
        <v>250</v>
      </c>
      <c r="S129" s="345"/>
      <c r="U129" s="345">
        <f>S129+U130+U144+U145+U148+U149+U150+U151+U152</f>
        <v>0</v>
      </c>
      <c r="W129" s="456"/>
      <c r="X129" s="456"/>
      <c r="Y129" s="456"/>
    </row>
    <row r="130" spans="1:25" ht="15" customHeight="1">
      <c r="A130" s="319">
        <v>120</v>
      </c>
      <c r="B130" s="319">
        <f t="shared" si="27"/>
        <v>5</v>
      </c>
      <c r="C130" s="320">
        <v>60731</v>
      </c>
      <c r="D130" s="320" t="s">
        <v>1547</v>
      </c>
      <c r="F130" s="343" t="s">
        <v>250</v>
      </c>
      <c r="G130" s="343"/>
      <c r="H130" s="343" t="s">
        <v>250</v>
      </c>
      <c r="I130" s="350">
        <v>60731</v>
      </c>
      <c r="J130" s="343" t="s">
        <v>250</v>
      </c>
      <c r="K130" s="343" t="s">
        <v>250</v>
      </c>
      <c r="L130" s="343" t="s">
        <v>250</v>
      </c>
      <c r="M130" s="343" t="s">
        <v>250</v>
      </c>
      <c r="N130" s="350" t="s">
        <v>279</v>
      </c>
      <c r="O130" s="345"/>
      <c r="Q130" s="345">
        <f>O130-Q131-Q132-Q133-Q134-Q135-Q136-Q137-Q138-Q139-Q140-Q141-Q142-Q143</f>
        <v>0</v>
      </c>
      <c r="R130" s="324" t="s">
        <v>250</v>
      </c>
      <c r="S130" s="345"/>
      <c r="U130" s="345">
        <f>S130+U131+U139+U143</f>
        <v>0</v>
      </c>
      <c r="W130" s="456"/>
      <c r="X130" s="456"/>
      <c r="Y130" s="456"/>
    </row>
    <row r="131" spans="1:25" s="319" customFormat="1" ht="15" customHeight="1">
      <c r="A131" s="319">
        <v>121</v>
      </c>
      <c r="B131" s="319">
        <f t="shared" si="27"/>
        <v>6</v>
      </c>
      <c r="C131" s="320">
        <v>607311</v>
      </c>
      <c r="D131" s="320"/>
      <c r="E131" s="320"/>
      <c r="F131" s="347" t="s">
        <v>250</v>
      </c>
      <c r="G131" s="347"/>
      <c r="H131" s="347" t="s">
        <v>250</v>
      </c>
      <c r="I131" s="347" t="s">
        <v>250</v>
      </c>
      <c r="J131" s="353">
        <v>607311</v>
      </c>
      <c r="K131" s="347" t="s">
        <v>250</v>
      </c>
      <c r="L131" s="347" t="s">
        <v>250</v>
      </c>
      <c r="M131" s="347" t="s">
        <v>250</v>
      </c>
      <c r="N131" s="353" t="s">
        <v>280</v>
      </c>
      <c r="O131" s="345"/>
      <c r="Q131" s="349">
        <f>O131-Q132-Q133-Q134-Q135-Q136-Q137-Q138</f>
        <v>0</v>
      </c>
      <c r="R131" s="319" t="s">
        <v>250</v>
      </c>
      <c r="S131" s="345"/>
      <c r="U131" s="349">
        <f>S131+U132+U136+U137+U138</f>
        <v>0</v>
      </c>
      <c r="W131" s="457"/>
      <c r="X131" s="457"/>
      <c r="Y131" s="457"/>
    </row>
    <row r="132" spans="1:25" s="319" customFormat="1" ht="15" customHeight="1">
      <c r="A132" s="319">
        <v>122</v>
      </c>
      <c r="B132" s="319">
        <f t="shared" si="27"/>
        <v>7</v>
      </c>
      <c r="C132" s="320">
        <v>6073111</v>
      </c>
      <c r="D132" s="320"/>
      <c r="E132" s="320"/>
      <c r="F132" s="347" t="s">
        <v>250</v>
      </c>
      <c r="G132" s="347"/>
      <c r="H132" s="347" t="s">
        <v>250</v>
      </c>
      <c r="I132" s="347" t="s">
        <v>250</v>
      </c>
      <c r="J132" s="347" t="s">
        <v>250</v>
      </c>
      <c r="K132" s="354">
        <v>6073111</v>
      </c>
      <c r="L132" s="347" t="s">
        <v>250</v>
      </c>
      <c r="M132" s="347" t="s">
        <v>250</v>
      </c>
      <c r="N132" s="354" t="s">
        <v>281</v>
      </c>
      <c r="O132" s="345"/>
      <c r="Q132" s="349">
        <f>O132-Q133-Q134-Q135</f>
        <v>0</v>
      </c>
      <c r="R132" s="319" t="s">
        <v>250</v>
      </c>
      <c r="S132" s="345"/>
      <c r="U132" s="349">
        <f>S132+U133+U134+U135</f>
        <v>0</v>
      </c>
      <c r="W132" s="457"/>
      <c r="X132" s="457"/>
      <c r="Y132" s="457"/>
    </row>
    <row r="133" spans="1:25" s="319" customFormat="1" ht="15" customHeight="1">
      <c r="A133" s="319">
        <v>123</v>
      </c>
      <c r="B133" s="319">
        <f t="shared" si="27"/>
        <v>8</v>
      </c>
      <c r="C133" s="320">
        <v>60731111</v>
      </c>
      <c r="D133" s="320"/>
      <c r="E133" s="320"/>
      <c r="F133" s="347" t="s">
        <v>250</v>
      </c>
      <c r="G133" s="347"/>
      <c r="H133" s="347" t="s">
        <v>250</v>
      </c>
      <c r="I133" s="347" t="s">
        <v>250</v>
      </c>
      <c r="J133" s="347" t="s">
        <v>250</v>
      </c>
      <c r="K133" s="347" t="s">
        <v>250</v>
      </c>
      <c r="L133" s="356">
        <v>60731111</v>
      </c>
      <c r="M133" s="347" t="s">
        <v>250</v>
      </c>
      <c r="N133" s="356" t="s">
        <v>282</v>
      </c>
      <c r="O133" s="345"/>
      <c r="Q133" s="349">
        <f t="shared" ref="Q133:Q135" si="48">O133</f>
        <v>0</v>
      </c>
      <c r="R133" s="319" t="s">
        <v>250</v>
      </c>
      <c r="S133" s="345"/>
      <c r="U133" s="349">
        <f t="shared" ref="U133:U135" si="49">S133</f>
        <v>0</v>
      </c>
      <c r="W133" s="457"/>
      <c r="X133" s="457"/>
      <c r="Y133" s="457"/>
    </row>
    <row r="134" spans="1:25" s="319" customFormat="1" ht="15" customHeight="1">
      <c r="A134" s="319">
        <v>124</v>
      </c>
      <c r="B134" s="319">
        <f t="shared" si="27"/>
        <v>8</v>
      </c>
      <c r="C134" s="320">
        <v>60731112</v>
      </c>
      <c r="D134" s="320"/>
      <c r="E134" s="320"/>
      <c r="F134" s="347" t="s">
        <v>250</v>
      </c>
      <c r="G134" s="347"/>
      <c r="H134" s="347" t="s">
        <v>250</v>
      </c>
      <c r="I134" s="347" t="s">
        <v>250</v>
      </c>
      <c r="J134" s="347" t="s">
        <v>250</v>
      </c>
      <c r="K134" s="347" t="s">
        <v>250</v>
      </c>
      <c r="L134" s="356">
        <v>60731112</v>
      </c>
      <c r="M134" s="347" t="s">
        <v>250</v>
      </c>
      <c r="N134" s="356" t="s">
        <v>283</v>
      </c>
      <c r="O134" s="345"/>
      <c r="Q134" s="349">
        <f t="shared" si="48"/>
        <v>0</v>
      </c>
      <c r="R134" s="319" t="s">
        <v>250</v>
      </c>
      <c r="S134" s="345"/>
      <c r="U134" s="349">
        <f t="shared" si="49"/>
        <v>0</v>
      </c>
      <c r="W134" s="457"/>
      <c r="X134" s="457"/>
      <c r="Y134" s="457"/>
    </row>
    <row r="135" spans="1:25" s="319" customFormat="1" ht="15" customHeight="1">
      <c r="A135" s="319">
        <v>125</v>
      </c>
      <c r="B135" s="319">
        <f t="shared" si="27"/>
        <v>8</v>
      </c>
      <c r="C135" s="320">
        <v>60731118</v>
      </c>
      <c r="D135" s="320"/>
      <c r="E135" s="320"/>
      <c r="F135" s="347" t="s">
        <v>250</v>
      </c>
      <c r="G135" s="347"/>
      <c r="H135" s="347" t="s">
        <v>250</v>
      </c>
      <c r="I135" s="347" t="s">
        <v>250</v>
      </c>
      <c r="J135" s="347" t="s">
        <v>250</v>
      </c>
      <c r="K135" s="347" t="s">
        <v>250</v>
      </c>
      <c r="L135" s="356">
        <v>60731118</v>
      </c>
      <c r="M135" s="347" t="s">
        <v>250</v>
      </c>
      <c r="N135" s="356" t="s">
        <v>284</v>
      </c>
      <c r="O135" s="345"/>
      <c r="Q135" s="349">
        <f t="shared" si="48"/>
        <v>0</v>
      </c>
      <c r="R135" s="319" t="s">
        <v>250</v>
      </c>
      <c r="S135" s="345"/>
      <c r="U135" s="349">
        <f t="shared" si="49"/>
        <v>0</v>
      </c>
      <c r="W135" s="457"/>
      <c r="X135" s="457"/>
      <c r="Y135" s="457"/>
    </row>
    <row r="136" spans="1:25" s="319" customFormat="1" ht="15" customHeight="1">
      <c r="A136" s="319">
        <v>126</v>
      </c>
      <c r="B136" s="319">
        <f t="shared" si="27"/>
        <v>7</v>
      </c>
      <c r="C136" s="320">
        <v>6073112</v>
      </c>
      <c r="D136" s="320"/>
      <c r="E136" s="320"/>
      <c r="F136" s="347" t="s">
        <v>250</v>
      </c>
      <c r="G136" s="347"/>
      <c r="H136" s="347" t="s">
        <v>250</v>
      </c>
      <c r="I136" s="347" t="s">
        <v>250</v>
      </c>
      <c r="J136" s="347" t="s">
        <v>250</v>
      </c>
      <c r="K136" s="354">
        <v>6073112</v>
      </c>
      <c r="L136" s="347" t="s">
        <v>250</v>
      </c>
      <c r="M136" s="347" t="s">
        <v>250</v>
      </c>
      <c r="N136" s="354" t="s">
        <v>285</v>
      </c>
      <c r="O136" s="345"/>
      <c r="Q136" s="349">
        <f>O136</f>
        <v>0</v>
      </c>
      <c r="R136" s="319" t="s">
        <v>250</v>
      </c>
      <c r="S136" s="345"/>
      <c r="U136" s="349">
        <f>S136</f>
        <v>0</v>
      </c>
      <c r="W136" s="457"/>
      <c r="X136" s="457"/>
      <c r="Y136" s="457"/>
    </row>
    <row r="137" spans="1:25" s="319" customFormat="1" ht="15" customHeight="1">
      <c r="A137" s="319">
        <v>127</v>
      </c>
      <c r="B137" s="319">
        <f t="shared" si="27"/>
        <v>7</v>
      </c>
      <c r="C137" s="320">
        <v>6073113</v>
      </c>
      <c r="D137" s="320"/>
      <c r="E137" s="320"/>
      <c r="F137" s="347" t="s">
        <v>250</v>
      </c>
      <c r="G137" s="347"/>
      <c r="H137" s="347" t="s">
        <v>250</v>
      </c>
      <c r="I137" s="347" t="s">
        <v>250</v>
      </c>
      <c r="J137" s="347" t="s">
        <v>250</v>
      </c>
      <c r="K137" s="354">
        <v>6073113</v>
      </c>
      <c r="L137" s="347" t="s">
        <v>250</v>
      </c>
      <c r="M137" s="347" t="s">
        <v>250</v>
      </c>
      <c r="N137" s="354" t="s">
        <v>286</v>
      </c>
      <c r="O137" s="345"/>
      <c r="Q137" s="349">
        <f t="shared" ref="Q137:Q138" si="50">O137</f>
        <v>0</v>
      </c>
      <c r="R137" s="319" t="s">
        <v>250</v>
      </c>
      <c r="S137" s="345"/>
      <c r="U137" s="349">
        <f t="shared" ref="U137:U138" si="51">S137</f>
        <v>0</v>
      </c>
      <c r="W137" s="457"/>
      <c r="X137" s="457"/>
      <c r="Y137" s="457"/>
    </row>
    <row r="138" spans="1:25" s="319" customFormat="1" ht="15" customHeight="1">
      <c r="A138" s="319">
        <v>128</v>
      </c>
      <c r="B138" s="319">
        <f t="shared" si="27"/>
        <v>7</v>
      </c>
      <c r="C138" s="320">
        <v>6073118</v>
      </c>
      <c r="D138" s="320"/>
      <c r="E138" s="320"/>
      <c r="F138" s="347" t="s">
        <v>250</v>
      </c>
      <c r="G138" s="347"/>
      <c r="H138" s="347" t="s">
        <v>250</v>
      </c>
      <c r="I138" s="347" t="s">
        <v>250</v>
      </c>
      <c r="J138" s="347" t="s">
        <v>250</v>
      </c>
      <c r="K138" s="354">
        <v>6073118</v>
      </c>
      <c r="L138" s="347" t="s">
        <v>250</v>
      </c>
      <c r="M138" s="347" t="s">
        <v>250</v>
      </c>
      <c r="N138" s="354" t="s">
        <v>287</v>
      </c>
      <c r="O138" s="345"/>
      <c r="Q138" s="349">
        <f t="shared" si="50"/>
        <v>0</v>
      </c>
      <c r="R138" s="319" t="s">
        <v>250</v>
      </c>
      <c r="S138" s="345"/>
      <c r="U138" s="349">
        <f t="shared" si="51"/>
        <v>0</v>
      </c>
      <c r="W138" s="457"/>
      <c r="X138" s="457"/>
      <c r="Y138" s="457"/>
    </row>
    <row r="139" spans="1:25" s="319" customFormat="1" ht="15" customHeight="1">
      <c r="A139" s="319">
        <v>129</v>
      </c>
      <c r="B139" s="319">
        <f t="shared" si="27"/>
        <v>6</v>
      </c>
      <c r="C139" s="320">
        <v>607312</v>
      </c>
      <c r="D139" s="320"/>
      <c r="E139" s="320"/>
      <c r="F139" s="347" t="s">
        <v>250</v>
      </c>
      <c r="G139" s="347"/>
      <c r="H139" s="347" t="s">
        <v>250</v>
      </c>
      <c r="I139" s="347" t="s">
        <v>250</v>
      </c>
      <c r="J139" s="353">
        <v>607312</v>
      </c>
      <c r="K139" s="347" t="s">
        <v>250</v>
      </c>
      <c r="L139" s="347" t="s">
        <v>250</v>
      </c>
      <c r="M139" s="347" t="s">
        <v>250</v>
      </c>
      <c r="N139" s="353" t="s">
        <v>288</v>
      </c>
      <c r="O139" s="345"/>
      <c r="Q139" s="349">
        <f>O139-Q140-Q141-Q142</f>
        <v>0</v>
      </c>
      <c r="R139" s="319" t="s">
        <v>250</v>
      </c>
      <c r="S139" s="345"/>
      <c r="U139" s="349">
        <f>S139+U140+U141+U142</f>
        <v>0</v>
      </c>
      <c r="W139" s="457"/>
      <c r="X139" s="457"/>
      <c r="Y139" s="457"/>
    </row>
    <row r="140" spans="1:25" s="319" customFormat="1" ht="15" customHeight="1">
      <c r="A140" s="319">
        <v>130</v>
      </c>
      <c r="B140" s="319">
        <f t="shared" ref="B140:B203" si="52">LEN(C140)</f>
        <v>7</v>
      </c>
      <c r="C140" s="320">
        <v>6073121</v>
      </c>
      <c r="D140" s="320"/>
      <c r="E140" s="320"/>
      <c r="F140" s="347" t="s">
        <v>250</v>
      </c>
      <c r="G140" s="347"/>
      <c r="H140" s="347" t="s">
        <v>250</v>
      </c>
      <c r="I140" s="347" t="s">
        <v>250</v>
      </c>
      <c r="J140" s="347" t="s">
        <v>250</v>
      </c>
      <c r="K140" s="354">
        <v>6073121</v>
      </c>
      <c r="L140" s="347" t="s">
        <v>250</v>
      </c>
      <c r="M140" s="347" t="s">
        <v>250</v>
      </c>
      <c r="N140" s="354" t="s">
        <v>289</v>
      </c>
      <c r="O140" s="345"/>
      <c r="Q140" s="349">
        <f t="shared" ref="Q140:Q142" si="53">O140</f>
        <v>0</v>
      </c>
      <c r="R140" s="319" t="s">
        <v>250</v>
      </c>
      <c r="S140" s="345"/>
      <c r="U140" s="349">
        <f t="shared" ref="U140:U142" si="54">S140</f>
        <v>0</v>
      </c>
      <c r="W140" s="457"/>
      <c r="X140" s="457"/>
      <c r="Y140" s="457"/>
    </row>
    <row r="141" spans="1:25" s="319" customFormat="1" ht="15" customHeight="1">
      <c r="A141" s="319">
        <v>131</v>
      </c>
      <c r="B141" s="319">
        <f t="shared" si="52"/>
        <v>7</v>
      </c>
      <c r="C141" s="320">
        <v>6073122</v>
      </c>
      <c r="D141" s="320"/>
      <c r="E141" s="320"/>
      <c r="F141" s="347" t="s">
        <v>250</v>
      </c>
      <c r="G141" s="347"/>
      <c r="H141" s="347" t="s">
        <v>250</v>
      </c>
      <c r="I141" s="347" t="s">
        <v>250</v>
      </c>
      <c r="J141" s="347" t="s">
        <v>250</v>
      </c>
      <c r="K141" s="354">
        <v>6073122</v>
      </c>
      <c r="L141" s="347" t="s">
        <v>250</v>
      </c>
      <c r="M141" s="347" t="s">
        <v>250</v>
      </c>
      <c r="N141" s="354" t="s">
        <v>290</v>
      </c>
      <c r="O141" s="345"/>
      <c r="Q141" s="349">
        <f t="shared" si="53"/>
        <v>0</v>
      </c>
      <c r="R141" s="319" t="s">
        <v>250</v>
      </c>
      <c r="S141" s="345"/>
      <c r="U141" s="349">
        <f t="shared" si="54"/>
        <v>0</v>
      </c>
      <c r="W141" s="457"/>
      <c r="X141" s="457"/>
      <c r="Y141" s="457"/>
    </row>
    <row r="142" spans="1:25" s="319" customFormat="1" ht="15" customHeight="1">
      <c r="A142" s="319">
        <v>132</v>
      </c>
      <c r="B142" s="319">
        <f t="shared" si="52"/>
        <v>7</v>
      </c>
      <c r="C142" s="320">
        <v>6073128</v>
      </c>
      <c r="D142" s="320"/>
      <c r="E142" s="320"/>
      <c r="F142" s="347" t="s">
        <v>250</v>
      </c>
      <c r="G142" s="347"/>
      <c r="H142" s="347" t="s">
        <v>250</v>
      </c>
      <c r="I142" s="347" t="s">
        <v>250</v>
      </c>
      <c r="J142" s="347" t="s">
        <v>250</v>
      </c>
      <c r="K142" s="354">
        <v>6073128</v>
      </c>
      <c r="L142" s="347" t="s">
        <v>250</v>
      </c>
      <c r="M142" s="347" t="s">
        <v>250</v>
      </c>
      <c r="N142" s="354" t="s">
        <v>291</v>
      </c>
      <c r="O142" s="345"/>
      <c r="Q142" s="349">
        <f t="shared" si="53"/>
        <v>0</v>
      </c>
      <c r="R142" s="319" t="s">
        <v>250</v>
      </c>
      <c r="S142" s="345"/>
      <c r="U142" s="349">
        <f t="shared" si="54"/>
        <v>0</v>
      </c>
      <c r="W142" s="457"/>
      <c r="X142" s="457"/>
      <c r="Y142" s="457"/>
    </row>
    <row r="143" spans="1:25" s="319" customFormat="1" ht="15" customHeight="1">
      <c r="A143" s="319">
        <v>133</v>
      </c>
      <c r="B143" s="319">
        <f t="shared" si="52"/>
        <v>6</v>
      </c>
      <c r="C143" s="320">
        <v>607313</v>
      </c>
      <c r="D143" s="320"/>
      <c r="E143" s="320"/>
      <c r="F143" s="347" t="s">
        <v>250</v>
      </c>
      <c r="G143" s="347"/>
      <c r="H143" s="347" t="s">
        <v>250</v>
      </c>
      <c r="I143" s="347" t="s">
        <v>250</v>
      </c>
      <c r="J143" s="353">
        <v>607313</v>
      </c>
      <c r="K143" s="347" t="s">
        <v>250</v>
      </c>
      <c r="L143" s="347" t="s">
        <v>250</v>
      </c>
      <c r="M143" s="347" t="s">
        <v>250</v>
      </c>
      <c r="N143" s="353" t="s">
        <v>292</v>
      </c>
      <c r="O143" s="345"/>
      <c r="Q143" s="349">
        <f>O143</f>
        <v>0</v>
      </c>
      <c r="R143" s="319" t="s">
        <v>250</v>
      </c>
      <c r="S143" s="345"/>
      <c r="U143" s="349">
        <f>S143</f>
        <v>0</v>
      </c>
      <c r="W143" s="457"/>
      <c r="X143" s="457"/>
      <c r="Y143" s="457"/>
    </row>
    <row r="144" spans="1:25" ht="15" customHeight="1">
      <c r="A144" s="319">
        <v>134</v>
      </c>
      <c r="B144" s="319">
        <f t="shared" si="52"/>
        <v>5</v>
      </c>
      <c r="C144" s="320">
        <v>60732</v>
      </c>
      <c r="D144" s="320" t="s">
        <v>1547</v>
      </c>
      <c r="F144" s="343" t="s">
        <v>250</v>
      </c>
      <c r="G144" s="343"/>
      <c r="H144" s="343" t="s">
        <v>250</v>
      </c>
      <c r="I144" s="350">
        <v>60732</v>
      </c>
      <c r="J144" s="343" t="s">
        <v>250</v>
      </c>
      <c r="K144" s="343" t="s">
        <v>250</v>
      </c>
      <c r="L144" s="343" t="s">
        <v>250</v>
      </c>
      <c r="M144" s="343" t="s">
        <v>250</v>
      </c>
      <c r="N144" s="350" t="s">
        <v>293</v>
      </c>
      <c r="O144" s="345"/>
      <c r="Q144" s="345">
        <f>O144</f>
        <v>0</v>
      </c>
      <c r="R144" s="324" t="s">
        <v>250</v>
      </c>
      <c r="S144" s="345"/>
      <c r="U144" s="345">
        <f>S144</f>
        <v>0</v>
      </c>
      <c r="W144" s="456"/>
      <c r="X144" s="456"/>
      <c r="Y144" s="456"/>
    </row>
    <row r="145" spans="1:25" ht="15" customHeight="1">
      <c r="A145" s="319">
        <v>135</v>
      </c>
      <c r="B145" s="319">
        <f t="shared" si="52"/>
        <v>5</v>
      </c>
      <c r="C145" s="320">
        <v>60733</v>
      </c>
      <c r="D145" s="320" t="s">
        <v>1547</v>
      </c>
      <c r="F145" s="343" t="s">
        <v>250</v>
      </c>
      <c r="G145" s="343"/>
      <c r="H145" s="343" t="s">
        <v>250</v>
      </c>
      <c r="I145" s="350">
        <v>60733</v>
      </c>
      <c r="J145" s="343" t="s">
        <v>250</v>
      </c>
      <c r="K145" s="343" t="s">
        <v>250</v>
      </c>
      <c r="L145" s="343" t="s">
        <v>250</v>
      </c>
      <c r="M145" s="343" t="s">
        <v>250</v>
      </c>
      <c r="N145" s="350" t="s">
        <v>294</v>
      </c>
      <c r="O145" s="345"/>
      <c r="Q145" s="345">
        <f>O145-Q146-Q147</f>
        <v>0</v>
      </c>
      <c r="R145" s="324" t="s">
        <v>250</v>
      </c>
      <c r="S145" s="345"/>
      <c r="U145" s="345">
        <f>S145+U146+U147</f>
        <v>0</v>
      </c>
      <c r="W145" s="456"/>
      <c r="X145" s="456"/>
      <c r="Y145" s="456"/>
    </row>
    <row r="146" spans="1:25" s="319" customFormat="1" ht="15" customHeight="1">
      <c r="A146" s="319">
        <v>136</v>
      </c>
      <c r="B146" s="319">
        <f t="shared" si="52"/>
        <v>6</v>
      </c>
      <c r="C146" s="320">
        <v>607331</v>
      </c>
      <c r="D146" s="320"/>
      <c r="E146" s="320"/>
      <c r="F146" s="347" t="s">
        <v>250</v>
      </c>
      <c r="G146" s="347"/>
      <c r="H146" s="347" t="s">
        <v>250</v>
      </c>
      <c r="I146" s="347" t="s">
        <v>250</v>
      </c>
      <c r="J146" s="353">
        <v>607331</v>
      </c>
      <c r="K146" s="347" t="s">
        <v>250</v>
      </c>
      <c r="L146" s="347" t="s">
        <v>250</v>
      </c>
      <c r="M146" s="347" t="s">
        <v>250</v>
      </c>
      <c r="N146" s="353" t="s">
        <v>295</v>
      </c>
      <c r="O146" s="345"/>
      <c r="Q146" s="349">
        <f t="shared" ref="Q146:Q147" si="55">O146</f>
        <v>0</v>
      </c>
      <c r="R146" s="319" t="s">
        <v>250</v>
      </c>
      <c r="S146" s="345"/>
      <c r="U146" s="349">
        <f t="shared" ref="U146:U147" si="56">S146</f>
        <v>0</v>
      </c>
      <c r="W146" s="457"/>
      <c r="X146" s="457"/>
      <c r="Y146" s="457"/>
    </row>
    <row r="147" spans="1:25" s="319" customFormat="1" ht="15" customHeight="1">
      <c r="A147" s="319">
        <v>137</v>
      </c>
      <c r="B147" s="319">
        <f t="shared" si="52"/>
        <v>6</v>
      </c>
      <c r="C147" s="320">
        <v>607338</v>
      </c>
      <c r="D147" s="320"/>
      <c r="E147" s="320"/>
      <c r="F147" s="347" t="s">
        <v>250</v>
      </c>
      <c r="G147" s="347"/>
      <c r="H147" s="347" t="s">
        <v>250</v>
      </c>
      <c r="I147" s="347" t="s">
        <v>250</v>
      </c>
      <c r="J147" s="353">
        <v>607338</v>
      </c>
      <c r="K147" s="347" t="s">
        <v>250</v>
      </c>
      <c r="L147" s="347" t="s">
        <v>250</v>
      </c>
      <c r="M147" s="347" t="s">
        <v>250</v>
      </c>
      <c r="N147" s="353" t="s">
        <v>296</v>
      </c>
      <c r="O147" s="345"/>
      <c r="Q147" s="349">
        <f t="shared" si="55"/>
        <v>0</v>
      </c>
      <c r="R147" s="319" t="s">
        <v>250</v>
      </c>
      <c r="S147" s="345"/>
      <c r="U147" s="349">
        <f t="shared" si="56"/>
        <v>0</v>
      </c>
      <c r="W147" s="457"/>
      <c r="X147" s="457"/>
      <c r="Y147" s="457"/>
    </row>
    <row r="148" spans="1:25" ht="15" customHeight="1">
      <c r="A148" s="319">
        <v>138</v>
      </c>
      <c r="B148" s="319">
        <f t="shared" si="52"/>
        <v>5</v>
      </c>
      <c r="C148" s="320">
        <v>60734</v>
      </c>
      <c r="D148" s="320" t="s">
        <v>1547</v>
      </c>
      <c r="F148" s="343" t="s">
        <v>250</v>
      </c>
      <c r="G148" s="343"/>
      <c r="H148" s="343" t="s">
        <v>250</v>
      </c>
      <c r="I148" s="350">
        <v>60734</v>
      </c>
      <c r="J148" s="343" t="s">
        <v>250</v>
      </c>
      <c r="K148" s="343" t="s">
        <v>250</v>
      </c>
      <c r="L148" s="343" t="s">
        <v>250</v>
      </c>
      <c r="M148" s="343" t="s">
        <v>250</v>
      </c>
      <c r="N148" s="350" t="s">
        <v>297</v>
      </c>
      <c r="O148" s="345"/>
      <c r="Q148" s="345">
        <f>O148</f>
        <v>0</v>
      </c>
      <c r="R148" s="324" t="s">
        <v>250</v>
      </c>
      <c r="S148" s="345"/>
      <c r="U148" s="345">
        <f>S148</f>
        <v>0</v>
      </c>
      <c r="W148" s="456"/>
      <c r="X148" s="456"/>
      <c r="Y148" s="456"/>
    </row>
    <row r="149" spans="1:25" ht="15" customHeight="1">
      <c r="A149" s="319">
        <v>139</v>
      </c>
      <c r="B149" s="319">
        <f t="shared" si="52"/>
        <v>5</v>
      </c>
      <c r="C149" s="320">
        <v>60735</v>
      </c>
      <c r="D149" s="320" t="s">
        <v>1547</v>
      </c>
      <c r="F149" s="343" t="s">
        <v>250</v>
      </c>
      <c r="G149" s="343"/>
      <c r="H149" s="343" t="s">
        <v>250</v>
      </c>
      <c r="I149" s="350">
        <v>60735</v>
      </c>
      <c r="J149" s="343" t="s">
        <v>250</v>
      </c>
      <c r="K149" s="343" t="s">
        <v>250</v>
      </c>
      <c r="L149" s="343" t="s">
        <v>250</v>
      </c>
      <c r="M149" s="343" t="s">
        <v>250</v>
      </c>
      <c r="N149" s="350" t="s">
        <v>298</v>
      </c>
      <c r="O149" s="345"/>
      <c r="Q149" s="345">
        <f t="shared" ref="Q149:Q151" si="57">O149</f>
        <v>0</v>
      </c>
      <c r="R149" s="324" t="s">
        <v>250</v>
      </c>
      <c r="S149" s="345"/>
      <c r="U149" s="345">
        <f t="shared" ref="U149:U151" si="58">S149</f>
        <v>0</v>
      </c>
      <c r="W149" s="456"/>
      <c r="X149" s="456"/>
      <c r="Y149" s="456"/>
    </row>
    <row r="150" spans="1:25" ht="15" customHeight="1">
      <c r="A150" s="319">
        <v>140</v>
      </c>
      <c r="B150" s="319">
        <f t="shared" si="52"/>
        <v>5</v>
      </c>
      <c r="C150" s="320">
        <v>60736</v>
      </c>
      <c r="D150" s="320" t="s">
        <v>1547</v>
      </c>
      <c r="F150" s="343" t="s">
        <v>250</v>
      </c>
      <c r="G150" s="343"/>
      <c r="H150" s="343" t="s">
        <v>250</v>
      </c>
      <c r="I150" s="350">
        <v>60736</v>
      </c>
      <c r="J150" s="343" t="s">
        <v>250</v>
      </c>
      <c r="K150" s="343" t="s">
        <v>250</v>
      </c>
      <c r="L150" s="343" t="s">
        <v>250</v>
      </c>
      <c r="M150" s="343" t="s">
        <v>250</v>
      </c>
      <c r="N150" s="350" t="s">
        <v>299</v>
      </c>
      <c r="O150" s="345"/>
      <c r="Q150" s="345">
        <f t="shared" si="57"/>
        <v>0</v>
      </c>
      <c r="R150" s="324" t="s">
        <v>250</v>
      </c>
      <c r="S150" s="345"/>
      <c r="U150" s="345">
        <f t="shared" si="58"/>
        <v>0</v>
      </c>
      <c r="W150" s="456"/>
      <c r="X150" s="456"/>
      <c r="Y150" s="456"/>
    </row>
    <row r="151" spans="1:25" ht="15" customHeight="1">
      <c r="A151" s="319">
        <v>141</v>
      </c>
      <c r="B151" s="319">
        <f t="shared" si="52"/>
        <v>5</v>
      </c>
      <c r="C151" s="320">
        <v>60737</v>
      </c>
      <c r="D151" s="320" t="s">
        <v>1547</v>
      </c>
      <c r="F151" s="343" t="s">
        <v>250</v>
      </c>
      <c r="G151" s="343"/>
      <c r="H151" s="343" t="s">
        <v>250</v>
      </c>
      <c r="I151" s="350">
        <v>60737</v>
      </c>
      <c r="J151" s="343" t="s">
        <v>250</v>
      </c>
      <c r="K151" s="343" t="s">
        <v>250</v>
      </c>
      <c r="L151" s="343" t="s">
        <v>250</v>
      </c>
      <c r="M151" s="343" t="s">
        <v>250</v>
      </c>
      <c r="N151" s="350" t="s">
        <v>300</v>
      </c>
      <c r="O151" s="345"/>
      <c r="Q151" s="345">
        <f t="shared" si="57"/>
        <v>0</v>
      </c>
      <c r="R151" s="324" t="s">
        <v>250</v>
      </c>
      <c r="S151" s="345"/>
      <c r="U151" s="345">
        <f t="shared" si="58"/>
        <v>0</v>
      </c>
      <c r="W151" s="456"/>
      <c r="X151" s="456"/>
      <c r="Y151" s="456"/>
    </row>
    <row r="152" spans="1:25" ht="15" customHeight="1">
      <c r="A152" s="319">
        <v>142</v>
      </c>
      <c r="B152" s="319">
        <f t="shared" si="52"/>
        <v>5</v>
      </c>
      <c r="C152" s="320">
        <v>60738</v>
      </c>
      <c r="D152" s="320" t="s">
        <v>1547</v>
      </c>
      <c r="F152" s="343" t="s">
        <v>250</v>
      </c>
      <c r="G152" s="343"/>
      <c r="H152" s="343" t="s">
        <v>250</v>
      </c>
      <c r="I152" s="350">
        <v>60738</v>
      </c>
      <c r="J152" s="343" t="s">
        <v>250</v>
      </c>
      <c r="K152" s="343" t="s">
        <v>250</v>
      </c>
      <c r="L152" s="343" t="s">
        <v>250</v>
      </c>
      <c r="M152" s="343" t="s">
        <v>250</v>
      </c>
      <c r="N152" s="350" t="s">
        <v>301</v>
      </c>
      <c r="O152" s="345"/>
      <c r="Q152" s="345">
        <f>O152-Q153-Q154</f>
        <v>0</v>
      </c>
      <c r="R152" s="324" t="s">
        <v>250</v>
      </c>
      <c r="S152" s="345"/>
      <c r="U152" s="345">
        <f>S152+U153+U154</f>
        <v>0</v>
      </c>
      <c r="W152" s="456"/>
      <c r="X152" s="456"/>
      <c r="Y152" s="456"/>
    </row>
    <row r="153" spans="1:25" s="319" customFormat="1" ht="15" customHeight="1">
      <c r="A153" s="319">
        <v>143</v>
      </c>
      <c r="B153" s="319">
        <f t="shared" si="52"/>
        <v>6</v>
      </c>
      <c r="C153" s="320">
        <v>607381</v>
      </c>
      <c r="D153" s="320"/>
      <c r="E153" s="320"/>
      <c r="F153" s="347" t="s">
        <v>250</v>
      </c>
      <c r="G153" s="347"/>
      <c r="H153" s="347" t="s">
        <v>250</v>
      </c>
      <c r="I153" s="347" t="s">
        <v>250</v>
      </c>
      <c r="J153" s="353">
        <v>607381</v>
      </c>
      <c r="K153" s="347" t="s">
        <v>250</v>
      </c>
      <c r="L153" s="347" t="s">
        <v>250</v>
      </c>
      <c r="M153" s="347" t="s">
        <v>250</v>
      </c>
      <c r="N153" s="353" t="s">
        <v>302</v>
      </c>
      <c r="O153" s="345"/>
      <c r="Q153" s="349">
        <f t="shared" ref="Q153:Q154" si="59">O153</f>
        <v>0</v>
      </c>
      <c r="R153" s="319" t="s">
        <v>250</v>
      </c>
      <c r="S153" s="345"/>
      <c r="U153" s="349">
        <f t="shared" ref="U153:U154" si="60">S153</f>
        <v>0</v>
      </c>
      <c r="W153" s="457"/>
      <c r="X153" s="457"/>
      <c r="Y153" s="457"/>
    </row>
    <row r="154" spans="1:25" s="319" customFormat="1" ht="15" customHeight="1">
      <c r="A154" s="319">
        <v>144</v>
      </c>
      <c r="B154" s="319">
        <f t="shared" si="52"/>
        <v>6</v>
      </c>
      <c r="C154" s="320">
        <v>607388</v>
      </c>
      <c r="D154" s="320"/>
      <c r="E154" s="320"/>
      <c r="F154" s="347" t="s">
        <v>250</v>
      </c>
      <c r="G154" s="347"/>
      <c r="H154" s="347" t="s">
        <v>250</v>
      </c>
      <c r="I154" s="347" t="s">
        <v>250</v>
      </c>
      <c r="J154" s="353">
        <v>607388</v>
      </c>
      <c r="K154" s="347" t="s">
        <v>250</v>
      </c>
      <c r="L154" s="347" t="s">
        <v>250</v>
      </c>
      <c r="M154" s="347" t="s">
        <v>250</v>
      </c>
      <c r="N154" s="353" t="s">
        <v>303</v>
      </c>
      <c r="O154" s="345"/>
      <c r="Q154" s="349">
        <f t="shared" si="59"/>
        <v>0</v>
      </c>
      <c r="R154" s="319" t="s">
        <v>250</v>
      </c>
      <c r="S154" s="345"/>
      <c r="U154" s="349">
        <f t="shared" si="60"/>
        <v>0</v>
      </c>
      <c r="W154" s="457"/>
      <c r="X154" s="457"/>
      <c r="Y154" s="457"/>
    </row>
    <row r="155" spans="1:25" ht="15" customHeight="1">
      <c r="A155" s="319">
        <v>145</v>
      </c>
      <c r="B155" s="319">
        <f t="shared" si="52"/>
        <v>4</v>
      </c>
      <c r="C155" s="320">
        <v>6074</v>
      </c>
      <c r="D155" s="320" t="s">
        <v>1547</v>
      </c>
      <c r="F155" s="343" t="s">
        <v>250</v>
      </c>
      <c r="G155" s="343"/>
      <c r="H155" s="346">
        <v>6074</v>
      </c>
      <c r="I155" s="343" t="s">
        <v>250</v>
      </c>
      <c r="J155" s="343" t="s">
        <v>250</v>
      </c>
      <c r="K155" s="343" t="s">
        <v>250</v>
      </c>
      <c r="L155" s="343" t="s">
        <v>250</v>
      </c>
      <c r="M155" s="343" t="s">
        <v>250</v>
      </c>
      <c r="N155" s="346" t="s">
        <v>342</v>
      </c>
      <c r="O155" s="345"/>
      <c r="Q155" s="345">
        <f>O155</f>
        <v>0</v>
      </c>
      <c r="R155" s="324" t="s">
        <v>250</v>
      </c>
      <c r="S155" s="345"/>
      <c r="U155" s="345">
        <f>S155</f>
        <v>0</v>
      </c>
      <c r="W155" s="456"/>
      <c r="X155" s="456"/>
      <c r="Y155" s="456"/>
    </row>
    <row r="156" spans="1:25" ht="15" customHeight="1">
      <c r="A156" s="319">
        <v>146</v>
      </c>
      <c r="B156" s="319">
        <f t="shared" si="52"/>
        <v>4</v>
      </c>
      <c r="C156" s="320">
        <v>6075</v>
      </c>
      <c r="D156" s="320" t="s">
        <v>1547</v>
      </c>
      <c r="F156" s="343" t="s">
        <v>250</v>
      </c>
      <c r="G156" s="343"/>
      <c r="H156" s="346">
        <v>6075</v>
      </c>
      <c r="I156" s="343" t="s">
        <v>250</v>
      </c>
      <c r="J156" s="343" t="s">
        <v>250</v>
      </c>
      <c r="K156" s="343" t="s">
        <v>250</v>
      </c>
      <c r="L156" s="343" t="s">
        <v>250</v>
      </c>
      <c r="M156" s="343" t="s">
        <v>250</v>
      </c>
      <c r="N156" s="346" t="s">
        <v>343</v>
      </c>
      <c r="O156" s="345"/>
      <c r="Q156" s="345">
        <f>O156</f>
        <v>0</v>
      </c>
      <c r="R156" s="324" t="s">
        <v>250</v>
      </c>
      <c r="S156" s="345"/>
      <c r="U156" s="345">
        <f>S156</f>
        <v>0</v>
      </c>
      <c r="W156" s="456"/>
      <c r="X156" s="456"/>
      <c r="Y156" s="456"/>
    </row>
    <row r="157" spans="1:25" ht="15" customHeight="1">
      <c r="A157" s="319">
        <v>147</v>
      </c>
      <c r="B157" s="319">
        <f t="shared" si="52"/>
        <v>4</v>
      </c>
      <c r="C157" s="320">
        <v>6076</v>
      </c>
      <c r="D157" s="320" t="s">
        <v>1547</v>
      </c>
      <c r="F157" s="343" t="s">
        <v>250</v>
      </c>
      <c r="G157" s="343"/>
      <c r="H157" s="346">
        <v>6076</v>
      </c>
      <c r="I157" s="343" t="s">
        <v>250</v>
      </c>
      <c r="J157" s="343" t="s">
        <v>250</v>
      </c>
      <c r="K157" s="343" t="s">
        <v>250</v>
      </c>
      <c r="L157" s="343" t="s">
        <v>250</v>
      </c>
      <c r="M157" s="343" t="s">
        <v>250</v>
      </c>
      <c r="N157" s="346" t="s">
        <v>344</v>
      </c>
      <c r="O157" s="345"/>
      <c r="Q157" s="345">
        <f>O157-Q158-Q159-Q160-Q161-Q162-Q163-Q164-Q165-Q166-Q167-Q168-Q169-Q170-Q171-Q172-Q173-Q174-Q175-Q176</f>
        <v>0</v>
      </c>
      <c r="R157" s="324" t="s">
        <v>250</v>
      </c>
      <c r="S157" s="345"/>
      <c r="U157" s="345">
        <f>S157+U158+U159+U160+U161+U173+U176</f>
        <v>0</v>
      </c>
      <c r="W157" s="456"/>
      <c r="X157" s="456"/>
      <c r="Y157" s="456"/>
    </row>
    <row r="158" spans="1:25" ht="15" customHeight="1">
      <c r="A158" s="319">
        <v>148</v>
      </c>
      <c r="B158" s="319">
        <f t="shared" si="52"/>
        <v>5</v>
      </c>
      <c r="C158" s="320">
        <v>60761</v>
      </c>
      <c r="D158" s="320" t="s">
        <v>1547</v>
      </c>
      <c r="F158" s="343" t="s">
        <v>250</v>
      </c>
      <c r="G158" s="343"/>
      <c r="H158" s="343" t="s">
        <v>250</v>
      </c>
      <c r="I158" s="350">
        <v>60761</v>
      </c>
      <c r="J158" s="343" t="s">
        <v>250</v>
      </c>
      <c r="K158" s="343" t="s">
        <v>250</v>
      </c>
      <c r="L158" s="343" t="s">
        <v>250</v>
      </c>
      <c r="M158" s="343" t="s">
        <v>250</v>
      </c>
      <c r="N158" s="350" t="s">
        <v>345</v>
      </c>
      <c r="O158" s="345"/>
      <c r="Q158" s="345">
        <f>O158</f>
        <v>0</v>
      </c>
      <c r="R158" s="324" t="s">
        <v>250</v>
      </c>
      <c r="S158" s="345"/>
      <c r="U158" s="345">
        <f>S158</f>
        <v>0</v>
      </c>
      <c r="W158" s="456"/>
      <c r="X158" s="456"/>
      <c r="Y158" s="456"/>
    </row>
    <row r="159" spans="1:25" ht="15" customHeight="1">
      <c r="A159" s="319">
        <v>149</v>
      </c>
      <c r="B159" s="319">
        <f t="shared" si="52"/>
        <v>5</v>
      </c>
      <c r="C159" s="320">
        <v>60762</v>
      </c>
      <c r="D159" s="320" t="s">
        <v>1547</v>
      </c>
      <c r="F159" s="343" t="s">
        <v>250</v>
      </c>
      <c r="G159" s="343"/>
      <c r="H159" s="343" t="s">
        <v>250</v>
      </c>
      <c r="I159" s="350">
        <v>60762</v>
      </c>
      <c r="J159" s="343" t="s">
        <v>250</v>
      </c>
      <c r="K159" s="343" t="s">
        <v>250</v>
      </c>
      <c r="L159" s="343" t="s">
        <v>250</v>
      </c>
      <c r="M159" s="343" t="s">
        <v>250</v>
      </c>
      <c r="N159" s="350" t="s">
        <v>314</v>
      </c>
      <c r="O159" s="345"/>
      <c r="Q159" s="345">
        <f t="shared" ref="Q159:Q160" si="61">O159</f>
        <v>0</v>
      </c>
      <c r="R159" s="324" t="s">
        <v>250</v>
      </c>
      <c r="S159" s="345"/>
      <c r="U159" s="345">
        <f t="shared" ref="U159:U160" si="62">S159</f>
        <v>0</v>
      </c>
      <c r="W159" s="456"/>
      <c r="X159" s="456"/>
      <c r="Y159" s="456"/>
    </row>
    <row r="160" spans="1:25" ht="15" customHeight="1">
      <c r="A160" s="319">
        <v>150</v>
      </c>
      <c r="B160" s="319">
        <f t="shared" si="52"/>
        <v>5</v>
      </c>
      <c r="C160" s="320">
        <v>60764</v>
      </c>
      <c r="D160" s="320" t="s">
        <v>1547</v>
      </c>
      <c r="F160" s="343" t="s">
        <v>250</v>
      </c>
      <c r="G160" s="343"/>
      <c r="H160" s="343" t="s">
        <v>250</v>
      </c>
      <c r="I160" s="350">
        <v>60764</v>
      </c>
      <c r="J160" s="343" t="s">
        <v>250</v>
      </c>
      <c r="K160" s="343" t="s">
        <v>250</v>
      </c>
      <c r="L160" s="343" t="s">
        <v>250</v>
      </c>
      <c r="M160" s="343" t="s">
        <v>250</v>
      </c>
      <c r="N160" s="350" t="s">
        <v>321</v>
      </c>
      <c r="O160" s="345"/>
      <c r="Q160" s="345">
        <f t="shared" si="61"/>
        <v>0</v>
      </c>
      <c r="R160" s="324" t="s">
        <v>250</v>
      </c>
      <c r="S160" s="345"/>
      <c r="U160" s="345">
        <f t="shared" si="62"/>
        <v>0</v>
      </c>
      <c r="W160" s="456"/>
      <c r="X160" s="456"/>
      <c r="Y160" s="456"/>
    </row>
    <row r="161" spans="1:25" ht="15" customHeight="1">
      <c r="A161" s="319">
        <v>151</v>
      </c>
      <c r="B161" s="319">
        <f t="shared" si="52"/>
        <v>5</v>
      </c>
      <c r="C161" s="320">
        <v>60765</v>
      </c>
      <c r="D161" s="320" t="s">
        <v>1547</v>
      </c>
      <c r="F161" s="343" t="s">
        <v>250</v>
      </c>
      <c r="G161" s="343"/>
      <c r="H161" s="343" t="s">
        <v>250</v>
      </c>
      <c r="I161" s="350">
        <v>60765</v>
      </c>
      <c r="J161" s="343" t="s">
        <v>250</v>
      </c>
      <c r="K161" s="343" t="s">
        <v>250</v>
      </c>
      <c r="L161" s="343" t="s">
        <v>250</v>
      </c>
      <c r="M161" s="343" t="s">
        <v>250</v>
      </c>
      <c r="N161" s="350" t="s">
        <v>322</v>
      </c>
      <c r="O161" s="345"/>
      <c r="Q161" s="345">
        <f>O161-Q162-Q163-Q164-Q165-Q166-Q167-Q168-Q169-Q170-Q171-Q172</f>
        <v>0</v>
      </c>
      <c r="R161" s="324" t="s">
        <v>250</v>
      </c>
      <c r="S161" s="345"/>
      <c r="U161" s="345">
        <f>S161+U162+U163+U164+U172</f>
        <v>0</v>
      </c>
      <c r="W161" s="456"/>
      <c r="X161" s="456"/>
      <c r="Y161" s="456"/>
    </row>
    <row r="162" spans="1:25" s="319" customFormat="1" ht="15" customHeight="1">
      <c r="A162" s="319">
        <v>152</v>
      </c>
      <c r="B162" s="319">
        <f t="shared" si="52"/>
        <v>6</v>
      </c>
      <c r="C162" s="320">
        <v>607651</v>
      </c>
      <c r="D162" s="320"/>
      <c r="E162" s="320"/>
      <c r="F162" s="347" t="s">
        <v>250</v>
      </c>
      <c r="G162" s="347"/>
      <c r="H162" s="347" t="s">
        <v>250</v>
      </c>
      <c r="I162" s="347" t="s">
        <v>250</v>
      </c>
      <c r="J162" s="353">
        <v>607651</v>
      </c>
      <c r="K162" s="347" t="s">
        <v>250</v>
      </c>
      <c r="L162" s="347" t="s">
        <v>250</v>
      </c>
      <c r="M162" s="347" t="s">
        <v>250</v>
      </c>
      <c r="N162" s="353" t="s">
        <v>323</v>
      </c>
      <c r="O162" s="345"/>
      <c r="Q162" s="349">
        <f t="shared" ref="Q162:Q163" si="63">O162</f>
        <v>0</v>
      </c>
      <c r="R162" s="319" t="s">
        <v>250</v>
      </c>
      <c r="S162" s="345"/>
      <c r="U162" s="349">
        <f t="shared" ref="U162:U163" si="64">S162</f>
        <v>0</v>
      </c>
      <c r="W162" s="457"/>
      <c r="X162" s="457"/>
      <c r="Y162" s="457"/>
    </row>
    <row r="163" spans="1:25" s="319" customFormat="1" ht="15" customHeight="1">
      <c r="A163" s="319">
        <v>153</v>
      </c>
      <c r="B163" s="319">
        <f t="shared" si="52"/>
        <v>6</v>
      </c>
      <c r="C163" s="320">
        <v>607652</v>
      </c>
      <c r="D163" s="320"/>
      <c r="E163" s="320"/>
      <c r="F163" s="347" t="s">
        <v>250</v>
      </c>
      <c r="G163" s="347"/>
      <c r="H163" s="347" t="s">
        <v>250</v>
      </c>
      <c r="I163" s="347" t="s">
        <v>250</v>
      </c>
      <c r="J163" s="353">
        <v>607652</v>
      </c>
      <c r="K163" s="347" t="s">
        <v>250</v>
      </c>
      <c r="L163" s="347" t="s">
        <v>250</v>
      </c>
      <c r="M163" s="347" t="s">
        <v>250</v>
      </c>
      <c r="N163" s="353" t="s">
        <v>324</v>
      </c>
      <c r="O163" s="345"/>
      <c r="Q163" s="349">
        <f t="shared" si="63"/>
        <v>0</v>
      </c>
      <c r="R163" s="319" t="s">
        <v>250</v>
      </c>
      <c r="S163" s="345"/>
      <c r="U163" s="349">
        <f t="shared" si="64"/>
        <v>0</v>
      </c>
      <c r="W163" s="457"/>
      <c r="X163" s="457"/>
      <c r="Y163" s="457"/>
    </row>
    <row r="164" spans="1:25" s="319" customFormat="1" ht="15" customHeight="1">
      <c r="A164" s="319">
        <v>154</v>
      </c>
      <c r="B164" s="319">
        <f t="shared" si="52"/>
        <v>6</v>
      </c>
      <c r="C164" s="320">
        <v>607653</v>
      </c>
      <c r="D164" s="320"/>
      <c r="E164" s="320"/>
      <c r="F164" s="347" t="s">
        <v>250</v>
      </c>
      <c r="G164" s="347"/>
      <c r="H164" s="347" t="s">
        <v>250</v>
      </c>
      <c r="I164" s="347" t="s">
        <v>250</v>
      </c>
      <c r="J164" s="353">
        <v>607653</v>
      </c>
      <c r="K164" s="347" t="s">
        <v>250</v>
      </c>
      <c r="L164" s="347" t="s">
        <v>250</v>
      </c>
      <c r="M164" s="347" t="s">
        <v>250</v>
      </c>
      <c r="N164" s="353" t="s">
        <v>325</v>
      </c>
      <c r="O164" s="345"/>
      <c r="Q164" s="349">
        <f>O164-Q165-Q166-Q167-Q168-Q169-Q170-Q171</f>
        <v>0</v>
      </c>
      <c r="R164" s="319" t="s">
        <v>250</v>
      </c>
      <c r="S164" s="345"/>
      <c r="U164" s="349">
        <f>S164+U165+U169+U170+U171</f>
        <v>0</v>
      </c>
      <c r="W164" s="457"/>
      <c r="X164" s="457"/>
      <c r="Y164" s="457"/>
    </row>
    <row r="165" spans="1:25" s="319" customFormat="1" ht="15" customHeight="1">
      <c r="A165" s="319">
        <v>155</v>
      </c>
      <c r="B165" s="319">
        <f t="shared" si="52"/>
        <v>7</v>
      </c>
      <c r="C165" s="320">
        <v>6076531</v>
      </c>
      <c r="D165" s="320"/>
      <c r="E165" s="320"/>
      <c r="F165" s="347" t="s">
        <v>250</v>
      </c>
      <c r="G165" s="347"/>
      <c r="H165" s="347" t="s">
        <v>250</v>
      </c>
      <c r="I165" s="347" t="s">
        <v>250</v>
      </c>
      <c r="J165" s="347" t="s">
        <v>250</v>
      </c>
      <c r="K165" s="354">
        <v>6076531</v>
      </c>
      <c r="L165" s="347" t="s">
        <v>250</v>
      </c>
      <c r="M165" s="347" t="s">
        <v>250</v>
      </c>
      <c r="N165" s="354" t="s">
        <v>326</v>
      </c>
      <c r="O165" s="345"/>
      <c r="Q165" s="349">
        <f>O165-Q166-Q167-Q168</f>
        <v>0</v>
      </c>
      <c r="R165" s="319" t="s">
        <v>250</v>
      </c>
      <c r="S165" s="345"/>
      <c r="U165" s="349">
        <f>S165+U166+U167+U168</f>
        <v>0</v>
      </c>
      <c r="W165" s="457"/>
      <c r="X165" s="457"/>
      <c r="Y165" s="457"/>
    </row>
    <row r="166" spans="1:25" s="319" customFormat="1" ht="15" customHeight="1">
      <c r="A166" s="319">
        <v>156</v>
      </c>
      <c r="B166" s="319">
        <f t="shared" si="52"/>
        <v>8</v>
      </c>
      <c r="C166" s="320">
        <v>60765311</v>
      </c>
      <c r="D166" s="320"/>
      <c r="E166" s="320"/>
      <c r="F166" s="347" t="s">
        <v>250</v>
      </c>
      <c r="G166" s="347"/>
      <c r="H166" s="347" t="s">
        <v>250</v>
      </c>
      <c r="I166" s="347" t="s">
        <v>250</v>
      </c>
      <c r="J166" s="347" t="s">
        <v>250</v>
      </c>
      <c r="K166" s="347" t="s">
        <v>250</v>
      </c>
      <c r="L166" s="356">
        <v>60765311</v>
      </c>
      <c r="M166" s="347" t="s">
        <v>250</v>
      </c>
      <c r="N166" s="356" t="s">
        <v>327</v>
      </c>
      <c r="O166" s="345"/>
      <c r="Q166" s="349">
        <f t="shared" ref="Q166:Q168" si="65">O166</f>
        <v>0</v>
      </c>
      <c r="R166" s="319" t="s">
        <v>250</v>
      </c>
      <c r="S166" s="345"/>
      <c r="U166" s="349">
        <f t="shared" ref="U166:U168" si="66">S166</f>
        <v>0</v>
      </c>
      <c r="W166" s="457"/>
      <c r="X166" s="457"/>
      <c r="Y166" s="457"/>
    </row>
    <row r="167" spans="1:25" s="319" customFormat="1" ht="15" customHeight="1">
      <c r="A167" s="319">
        <v>157</v>
      </c>
      <c r="B167" s="319">
        <f t="shared" si="52"/>
        <v>8</v>
      </c>
      <c r="C167" s="320">
        <v>60765312</v>
      </c>
      <c r="D167" s="320"/>
      <c r="E167" s="320"/>
      <c r="F167" s="347" t="s">
        <v>250</v>
      </c>
      <c r="G167" s="347"/>
      <c r="H167" s="347" t="s">
        <v>250</v>
      </c>
      <c r="I167" s="347" t="s">
        <v>250</v>
      </c>
      <c r="J167" s="347" t="s">
        <v>250</v>
      </c>
      <c r="K167" s="347" t="s">
        <v>250</v>
      </c>
      <c r="L167" s="356">
        <v>60765312</v>
      </c>
      <c r="M167" s="347" t="s">
        <v>250</v>
      </c>
      <c r="N167" s="356" t="s">
        <v>328</v>
      </c>
      <c r="O167" s="345"/>
      <c r="Q167" s="349">
        <f t="shared" si="65"/>
        <v>0</v>
      </c>
      <c r="R167" s="319" t="s">
        <v>250</v>
      </c>
      <c r="S167" s="345"/>
      <c r="U167" s="349">
        <f t="shared" si="66"/>
        <v>0</v>
      </c>
      <c r="W167" s="457"/>
      <c r="X167" s="457"/>
      <c r="Y167" s="457"/>
    </row>
    <row r="168" spans="1:25" s="319" customFormat="1" ht="15" customHeight="1">
      <c r="A168" s="319">
        <v>158</v>
      </c>
      <c r="B168" s="319">
        <f t="shared" si="52"/>
        <v>8</v>
      </c>
      <c r="C168" s="320">
        <v>60765318</v>
      </c>
      <c r="D168" s="320"/>
      <c r="E168" s="320"/>
      <c r="F168" s="347" t="s">
        <v>250</v>
      </c>
      <c r="G168" s="347"/>
      <c r="H168" s="347" t="s">
        <v>250</v>
      </c>
      <c r="I168" s="347" t="s">
        <v>250</v>
      </c>
      <c r="J168" s="347" t="s">
        <v>250</v>
      </c>
      <c r="K168" s="347" t="s">
        <v>250</v>
      </c>
      <c r="L168" s="356">
        <v>60765318</v>
      </c>
      <c r="M168" s="347" t="s">
        <v>250</v>
      </c>
      <c r="N168" s="356" t="s">
        <v>329</v>
      </c>
      <c r="O168" s="345"/>
      <c r="Q168" s="349">
        <f t="shared" si="65"/>
        <v>0</v>
      </c>
      <c r="R168" s="319" t="s">
        <v>250</v>
      </c>
      <c r="S168" s="345"/>
      <c r="U168" s="349">
        <f t="shared" si="66"/>
        <v>0</v>
      </c>
      <c r="W168" s="457"/>
      <c r="X168" s="457"/>
      <c r="Y168" s="457"/>
    </row>
    <row r="169" spans="1:25" s="319" customFormat="1" ht="15" customHeight="1">
      <c r="A169" s="319">
        <v>159</v>
      </c>
      <c r="B169" s="319">
        <f t="shared" si="52"/>
        <v>7</v>
      </c>
      <c r="C169" s="320">
        <v>6076532</v>
      </c>
      <c r="D169" s="320"/>
      <c r="E169" s="320"/>
      <c r="F169" s="347" t="s">
        <v>250</v>
      </c>
      <c r="G169" s="347"/>
      <c r="H169" s="347" t="s">
        <v>250</v>
      </c>
      <c r="I169" s="347" t="s">
        <v>250</v>
      </c>
      <c r="J169" s="347" t="s">
        <v>250</v>
      </c>
      <c r="K169" s="354">
        <v>6076532</v>
      </c>
      <c r="L169" s="347" t="s">
        <v>250</v>
      </c>
      <c r="M169" s="347" t="s">
        <v>250</v>
      </c>
      <c r="N169" s="354" t="s">
        <v>330</v>
      </c>
      <c r="O169" s="345"/>
      <c r="Q169" s="349">
        <f>O169</f>
        <v>0</v>
      </c>
      <c r="R169" s="319" t="s">
        <v>250</v>
      </c>
      <c r="S169" s="345"/>
      <c r="U169" s="349">
        <f>S169</f>
        <v>0</v>
      </c>
      <c r="W169" s="457"/>
      <c r="X169" s="457"/>
      <c r="Y169" s="457"/>
    </row>
    <row r="170" spans="1:25" s="319" customFormat="1" ht="15" customHeight="1">
      <c r="A170" s="319">
        <v>160</v>
      </c>
      <c r="B170" s="319">
        <f t="shared" si="52"/>
        <v>7</v>
      </c>
      <c r="C170" s="320">
        <v>6076533</v>
      </c>
      <c r="D170" s="320"/>
      <c r="E170" s="320"/>
      <c r="F170" s="347" t="s">
        <v>250</v>
      </c>
      <c r="G170" s="347"/>
      <c r="H170" s="347" t="s">
        <v>250</v>
      </c>
      <c r="I170" s="347" t="s">
        <v>250</v>
      </c>
      <c r="J170" s="347" t="s">
        <v>250</v>
      </c>
      <c r="K170" s="354">
        <v>6076533</v>
      </c>
      <c r="L170" s="347" t="s">
        <v>250</v>
      </c>
      <c r="M170" s="347" t="s">
        <v>250</v>
      </c>
      <c r="N170" s="354" t="s">
        <v>331</v>
      </c>
      <c r="O170" s="345"/>
      <c r="Q170" s="349">
        <f t="shared" ref="Q170:Q171" si="67">O170</f>
        <v>0</v>
      </c>
      <c r="R170" s="319" t="s">
        <v>250</v>
      </c>
      <c r="S170" s="345"/>
      <c r="U170" s="349">
        <f t="shared" ref="U170:U171" si="68">S170</f>
        <v>0</v>
      </c>
      <c r="W170" s="457"/>
      <c r="X170" s="457"/>
      <c r="Y170" s="457"/>
    </row>
    <row r="171" spans="1:25" s="319" customFormat="1" ht="15" customHeight="1">
      <c r="A171" s="319">
        <v>161</v>
      </c>
      <c r="B171" s="319">
        <f t="shared" si="52"/>
        <v>7</v>
      </c>
      <c r="C171" s="320">
        <v>6076538</v>
      </c>
      <c r="D171" s="320"/>
      <c r="E171" s="320"/>
      <c r="F171" s="347" t="s">
        <v>250</v>
      </c>
      <c r="G171" s="347"/>
      <c r="H171" s="347" t="s">
        <v>250</v>
      </c>
      <c r="I171" s="347" t="s">
        <v>250</v>
      </c>
      <c r="J171" s="347" t="s">
        <v>250</v>
      </c>
      <c r="K171" s="354">
        <v>6076538</v>
      </c>
      <c r="L171" s="347" t="s">
        <v>250</v>
      </c>
      <c r="M171" s="347" t="s">
        <v>250</v>
      </c>
      <c r="N171" s="354" t="s">
        <v>332</v>
      </c>
      <c r="O171" s="345"/>
      <c r="Q171" s="349">
        <f t="shared" si="67"/>
        <v>0</v>
      </c>
      <c r="R171" s="319" t="s">
        <v>250</v>
      </c>
      <c r="S171" s="345"/>
      <c r="U171" s="349">
        <f t="shared" si="68"/>
        <v>0</v>
      </c>
      <c r="W171" s="457"/>
      <c r="X171" s="457"/>
      <c r="Y171" s="457"/>
    </row>
    <row r="172" spans="1:25" s="319" customFormat="1" ht="15" customHeight="1">
      <c r="A172" s="319">
        <v>162</v>
      </c>
      <c r="B172" s="319">
        <f t="shared" si="52"/>
        <v>6</v>
      </c>
      <c r="C172" s="320">
        <v>607658</v>
      </c>
      <c r="D172" s="320"/>
      <c r="E172" s="320"/>
      <c r="F172" s="347" t="s">
        <v>250</v>
      </c>
      <c r="G172" s="347"/>
      <c r="H172" s="347" t="s">
        <v>250</v>
      </c>
      <c r="I172" s="347" t="s">
        <v>250</v>
      </c>
      <c r="J172" s="353">
        <v>607658</v>
      </c>
      <c r="K172" s="347" t="s">
        <v>250</v>
      </c>
      <c r="L172" s="347" t="s">
        <v>250</v>
      </c>
      <c r="M172" s="347" t="s">
        <v>250</v>
      </c>
      <c r="N172" s="353" t="s">
        <v>333</v>
      </c>
      <c r="O172" s="345"/>
      <c r="Q172" s="349">
        <f>O172</f>
        <v>0</v>
      </c>
      <c r="R172" s="319" t="s">
        <v>250</v>
      </c>
      <c r="S172" s="345"/>
      <c r="U172" s="349">
        <f>S172</f>
        <v>0</v>
      </c>
      <c r="W172" s="457"/>
      <c r="X172" s="457"/>
      <c r="Y172" s="457"/>
    </row>
    <row r="173" spans="1:25" ht="15" customHeight="1">
      <c r="A173" s="319">
        <v>163</v>
      </c>
      <c r="B173" s="319">
        <f t="shared" si="52"/>
        <v>5</v>
      </c>
      <c r="C173" s="320">
        <v>60766</v>
      </c>
      <c r="D173" s="320" t="s">
        <v>1547</v>
      </c>
      <c r="F173" s="343" t="s">
        <v>250</v>
      </c>
      <c r="G173" s="343"/>
      <c r="H173" s="343" t="s">
        <v>250</v>
      </c>
      <c r="I173" s="350">
        <v>60766</v>
      </c>
      <c r="J173" s="343" t="s">
        <v>250</v>
      </c>
      <c r="K173" s="343" t="s">
        <v>250</v>
      </c>
      <c r="L173" s="343" t="s">
        <v>250</v>
      </c>
      <c r="M173" s="343" t="s">
        <v>250</v>
      </c>
      <c r="N173" s="350" t="s">
        <v>334</v>
      </c>
      <c r="O173" s="345"/>
      <c r="Q173" s="345">
        <f>O173-Q174-Q175</f>
        <v>0</v>
      </c>
      <c r="R173" s="324" t="s">
        <v>250</v>
      </c>
      <c r="S173" s="345"/>
      <c r="U173" s="345">
        <f>S173+U174+U175</f>
        <v>0</v>
      </c>
      <c r="W173" s="456"/>
      <c r="X173" s="456"/>
      <c r="Y173" s="456"/>
    </row>
    <row r="174" spans="1:25" s="319" customFormat="1" ht="15" customHeight="1">
      <c r="A174" s="319">
        <v>164</v>
      </c>
      <c r="B174" s="319">
        <f t="shared" si="52"/>
        <v>6</v>
      </c>
      <c r="C174" s="320">
        <v>607661</v>
      </c>
      <c r="D174" s="320"/>
      <c r="E174" s="320"/>
      <c r="F174" s="347" t="s">
        <v>250</v>
      </c>
      <c r="G174" s="347"/>
      <c r="H174" s="347" t="s">
        <v>250</v>
      </c>
      <c r="I174" s="347" t="s">
        <v>250</v>
      </c>
      <c r="J174" s="353">
        <v>607661</v>
      </c>
      <c r="K174" s="347" t="s">
        <v>250</v>
      </c>
      <c r="L174" s="347" t="s">
        <v>250</v>
      </c>
      <c r="M174" s="347" t="s">
        <v>250</v>
      </c>
      <c r="N174" s="353" t="s">
        <v>335</v>
      </c>
      <c r="O174" s="345"/>
      <c r="Q174" s="349">
        <f t="shared" ref="Q174:Q175" si="69">O174</f>
        <v>0</v>
      </c>
      <c r="R174" s="319" t="s">
        <v>250</v>
      </c>
      <c r="S174" s="345"/>
      <c r="U174" s="349">
        <f t="shared" ref="U174:U175" si="70">S174</f>
        <v>0</v>
      </c>
      <c r="W174" s="457"/>
      <c r="X174" s="457"/>
      <c r="Y174" s="457"/>
    </row>
    <row r="175" spans="1:25" s="319" customFormat="1" ht="15" customHeight="1">
      <c r="A175" s="319">
        <v>165</v>
      </c>
      <c r="B175" s="319">
        <f t="shared" si="52"/>
        <v>6</v>
      </c>
      <c r="C175" s="320">
        <v>607668</v>
      </c>
      <c r="D175" s="320"/>
      <c r="E175" s="320"/>
      <c r="F175" s="347" t="s">
        <v>250</v>
      </c>
      <c r="G175" s="347"/>
      <c r="H175" s="347" t="s">
        <v>250</v>
      </c>
      <c r="I175" s="347" t="s">
        <v>250</v>
      </c>
      <c r="J175" s="353">
        <v>607668</v>
      </c>
      <c r="K175" s="347" t="s">
        <v>250</v>
      </c>
      <c r="L175" s="347" t="s">
        <v>250</v>
      </c>
      <c r="M175" s="347" t="s">
        <v>250</v>
      </c>
      <c r="N175" s="353" t="s">
        <v>336</v>
      </c>
      <c r="O175" s="345"/>
      <c r="Q175" s="349">
        <f t="shared" si="69"/>
        <v>0</v>
      </c>
      <c r="R175" s="319" t="s">
        <v>250</v>
      </c>
      <c r="S175" s="345"/>
      <c r="U175" s="349">
        <f t="shared" si="70"/>
        <v>0</v>
      </c>
      <c r="W175" s="457"/>
      <c r="X175" s="457"/>
      <c r="Y175" s="457"/>
    </row>
    <row r="176" spans="1:25" ht="15" customHeight="1">
      <c r="A176" s="319">
        <v>166</v>
      </c>
      <c r="B176" s="319">
        <f t="shared" si="52"/>
        <v>5</v>
      </c>
      <c r="C176" s="320">
        <v>60768</v>
      </c>
      <c r="D176" s="320" t="s">
        <v>1547</v>
      </c>
      <c r="F176" s="343" t="s">
        <v>250</v>
      </c>
      <c r="G176" s="343"/>
      <c r="H176" s="343" t="s">
        <v>250</v>
      </c>
      <c r="I176" s="350">
        <v>60768</v>
      </c>
      <c r="J176" s="343" t="s">
        <v>250</v>
      </c>
      <c r="K176" s="343" t="s">
        <v>250</v>
      </c>
      <c r="L176" s="343" t="s">
        <v>250</v>
      </c>
      <c r="M176" s="343" t="s">
        <v>250</v>
      </c>
      <c r="N176" s="350" t="s">
        <v>337</v>
      </c>
      <c r="O176" s="345"/>
      <c r="Q176" s="345">
        <f>O176</f>
        <v>0</v>
      </c>
      <c r="R176" s="324" t="s">
        <v>250</v>
      </c>
      <c r="S176" s="345"/>
      <c r="U176" s="345">
        <f>S176</f>
        <v>0</v>
      </c>
      <c r="W176" s="456"/>
      <c r="X176" s="456"/>
      <c r="Y176" s="456"/>
    </row>
    <row r="177" spans="1:25" ht="15" customHeight="1">
      <c r="A177" s="319">
        <v>167</v>
      </c>
      <c r="B177" s="319">
        <f t="shared" si="52"/>
        <v>3</v>
      </c>
      <c r="C177" s="320">
        <v>608</v>
      </c>
      <c r="D177" s="320" t="s">
        <v>1547</v>
      </c>
      <c r="F177" s="343" t="s">
        <v>250</v>
      </c>
      <c r="G177" s="344">
        <v>608</v>
      </c>
      <c r="H177" s="343" t="s">
        <v>250</v>
      </c>
      <c r="I177" s="343" t="s">
        <v>250</v>
      </c>
      <c r="J177" s="343" t="s">
        <v>250</v>
      </c>
      <c r="K177" s="343" t="s">
        <v>250</v>
      </c>
      <c r="L177" s="343" t="s">
        <v>250</v>
      </c>
      <c r="M177" s="343" t="s">
        <v>250</v>
      </c>
      <c r="N177" s="344" t="s">
        <v>346</v>
      </c>
      <c r="O177" s="345"/>
      <c r="Q177" s="345">
        <f>O177-SUM(Q178:Q218)</f>
        <v>0</v>
      </c>
      <c r="R177" s="324" t="s">
        <v>250</v>
      </c>
      <c r="S177" s="345"/>
      <c r="U177" s="345">
        <f>S177+U178+U212</f>
        <v>0</v>
      </c>
      <c r="W177" s="456"/>
      <c r="X177" s="456"/>
      <c r="Y177" s="456"/>
    </row>
    <row r="178" spans="1:25" ht="15" customHeight="1">
      <c r="A178" s="319">
        <v>168</v>
      </c>
      <c r="B178" s="319">
        <f t="shared" si="52"/>
        <v>4</v>
      </c>
      <c r="C178" s="320">
        <v>6081</v>
      </c>
      <c r="D178" s="320" t="s">
        <v>1547</v>
      </c>
      <c r="F178" s="343" t="s">
        <v>250</v>
      </c>
      <c r="G178" s="343"/>
      <c r="H178" s="346">
        <v>6081</v>
      </c>
      <c r="I178" s="343" t="s">
        <v>250</v>
      </c>
      <c r="J178" s="343" t="s">
        <v>250</v>
      </c>
      <c r="K178" s="343" t="s">
        <v>250</v>
      </c>
      <c r="L178" s="343" t="s">
        <v>250</v>
      </c>
      <c r="M178" s="343" t="s">
        <v>250</v>
      </c>
      <c r="N178" s="346" t="s">
        <v>347</v>
      </c>
      <c r="O178" s="345"/>
      <c r="Q178" s="345">
        <f>O178-Q179-Q180-Q181-Q182-Q183-Q184-Q185-Q186-Q187-Q188-Q189-Q190-Q191-Q192-Q193-Q194-Q195-Q196-Q197-Q198-Q199-Q200-Q201-Q202-Q203-Q204-Q205-Q206-Q207-Q208-Q209-Q210-Q211</f>
        <v>0</v>
      </c>
      <c r="R178" s="324" t="s">
        <v>250</v>
      </c>
      <c r="S178" s="345"/>
      <c r="U178" s="345">
        <f>S178+U179+U185+U207+U208+U209+U210+U211</f>
        <v>0</v>
      </c>
      <c r="W178" s="456"/>
      <c r="X178" s="456"/>
      <c r="Y178" s="456"/>
    </row>
    <row r="179" spans="1:25" ht="15" customHeight="1">
      <c r="A179" s="319">
        <v>169</v>
      </c>
      <c r="B179" s="319">
        <f t="shared" si="52"/>
        <v>5</v>
      </c>
      <c r="C179" s="320">
        <v>60811</v>
      </c>
      <c r="D179" s="320" t="s">
        <v>1547</v>
      </c>
      <c r="F179" s="343" t="s">
        <v>250</v>
      </c>
      <c r="G179" s="343"/>
      <c r="H179" s="343" t="s">
        <v>250</v>
      </c>
      <c r="I179" s="350">
        <v>60811</v>
      </c>
      <c r="J179" s="343" t="s">
        <v>250</v>
      </c>
      <c r="K179" s="343" t="s">
        <v>250</v>
      </c>
      <c r="L179" s="343" t="s">
        <v>250</v>
      </c>
      <c r="M179" s="343" t="s">
        <v>250</v>
      </c>
      <c r="N179" s="350" t="s">
        <v>348</v>
      </c>
      <c r="O179" s="345"/>
      <c r="Q179" s="345">
        <f>O179-Q180-Q181-Q182-Q183-Q184</f>
        <v>0</v>
      </c>
      <c r="R179" s="324" t="s">
        <v>250</v>
      </c>
      <c r="S179" s="345"/>
      <c r="U179" s="345">
        <f>S179+U180+U181+U182+U183+U184</f>
        <v>0</v>
      </c>
      <c r="W179" s="456"/>
      <c r="X179" s="456"/>
      <c r="Y179" s="456"/>
    </row>
    <row r="180" spans="1:25" s="319" customFormat="1" ht="15" customHeight="1">
      <c r="A180" s="319">
        <v>170</v>
      </c>
      <c r="B180" s="319">
        <f t="shared" si="52"/>
        <v>6</v>
      </c>
      <c r="C180" s="320">
        <v>608111</v>
      </c>
      <c r="D180" s="320"/>
      <c r="E180" s="320"/>
      <c r="F180" s="347" t="s">
        <v>250</v>
      </c>
      <c r="G180" s="347"/>
      <c r="H180" s="347" t="s">
        <v>250</v>
      </c>
      <c r="I180" s="347" t="s">
        <v>250</v>
      </c>
      <c r="J180" s="353">
        <v>608111</v>
      </c>
      <c r="K180" s="347" t="s">
        <v>250</v>
      </c>
      <c r="L180" s="347" t="s">
        <v>250</v>
      </c>
      <c r="M180" s="347" t="s">
        <v>250</v>
      </c>
      <c r="N180" s="353" t="s">
        <v>349</v>
      </c>
      <c r="O180" s="345"/>
      <c r="Q180" s="349">
        <f t="shared" ref="Q180:Q184" si="71">O180</f>
        <v>0</v>
      </c>
      <c r="R180" s="319" t="s">
        <v>250</v>
      </c>
      <c r="S180" s="345"/>
      <c r="U180" s="349">
        <f t="shared" ref="U180:U184" si="72">S180</f>
        <v>0</v>
      </c>
      <c r="W180" s="457"/>
      <c r="X180" s="457"/>
      <c r="Y180" s="457"/>
    </row>
    <row r="181" spans="1:25" s="319" customFormat="1" ht="15" customHeight="1">
      <c r="A181" s="319">
        <v>171</v>
      </c>
      <c r="B181" s="319">
        <f t="shared" si="52"/>
        <v>6</v>
      </c>
      <c r="C181" s="320">
        <v>608112</v>
      </c>
      <c r="D181" s="320"/>
      <c r="E181" s="320"/>
      <c r="F181" s="347" t="s">
        <v>250</v>
      </c>
      <c r="G181" s="347"/>
      <c r="H181" s="347" t="s">
        <v>250</v>
      </c>
      <c r="I181" s="347" t="s">
        <v>250</v>
      </c>
      <c r="J181" s="353">
        <v>608112</v>
      </c>
      <c r="K181" s="347" t="s">
        <v>250</v>
      </c>
      <c r="L181" s="347" t="s">
        <v>250</v>
      </c>
      <c r="M181" s="347" t="s">
        <v>250</v>
      </c>
      <c r="N181" s="353" t="s">
        <v>350</v>
      </c>
      <c r="O181" s="345"/>
      <c r="Q181" s="349">
        <f t="shared" si="71"/>
        <v>0</v>
      </c>
      <c r="R181" s="319" t="s">
        <v>250</v>
      </c>
      <c r="S181" s="345"/>
      <c r="U181" s="349">
        <f t="shared" si="72"/>
        <v>0</v>
      </c>
      <c r="W181" s="457"/>
      <c r="X181" s="457"/>
      <c r="Y181" s="457"/>
    </row>
    <row r="182" spans="1:25" s="319" customFormat="1" ht="15" customHeight="1">
      <c r="A182" s="319">
        <v>172</v>
      </c>
      <c r="B182" s="319">
        <f t="shared" si="52"/>
        <v>6</v>
      </c>
      <c r="C182" s="320">
        <v>608113</v>
      </c>
      <c r="D182" s="320"/>
      <c r="E182" s="320"/>
      <c r="F182" s="347" t="s">
        <v>250</v>
      </c>
      <c r="G182" s="347"/>
      <c r="H182" s="347" t="s">
        <v>250</v>
      </c>
      <c r="I182" s="347" t="s">
        <v>250</v>
      </c>
      <c r="J182" s="353">
        <v>608113</v>
      </c>
      <c r="K182" s="347" t="s">
        <v>250</v>
      </c>
      <c r="L182" s="347" t="s">
        <v>250</v>
      </c>
      <c r="M182" s="347" t="s">
        <v>250</v>
      </c>
      <c r="N182" s="353" t="s">
        <v>351</v>
      </c>
      <c r="O182" s="345"/>
      <c r="Q182" s="349">
        <f t="shared" si="71"/>
        <v>0</v>
      </c>
      <c r="R182" s="319" t="s">
        <v>250</v>
      </c>
      <c r="S182" s="345"/>
      <c r="U182" s="349">
        <f t="shared" si="72"/>
        <v>0</v>
      </c>
      <c r="W182" s="457"/>
      <c r="X182" s="457"/>
      <c r="Y182" s="457"/>
    </row>
    <row r="183" spans="1:25" s="319" customFormat="1" ht="15" customHeight="1">
      <c r="A183" s="319">
        <v>173</v>
      </c>
      <c r="B183" s="319">
        <f t="shared" si="52"/>
        <v>6</v>
      </c>
      <c r="C183" s="320">
        <v>608114</v>
      </c>
      <c r="D183" s="320"/>
      <c r="E183" s="320"/>
      <c r="F183" s="347" t="s">
        <v>250</v>
      </c>
      <c r="G183" s="347"/>
      <c r="H183" s="347" t="s">
        <v>250</v>
      </c>
      <c r="I183" s="347" t="s">
        <v>250</v>
      </c>
      <c r="J183" s="353">
        <v>608114</v>
      </c>
      <c r="K183" s="347" t="s">
        <v>250</v>
      </c>
      <c r="L183" s="347" t="s">
        <v>250</v>
      </c>
      <c r="M183" s="347" t="s">
        <v>250</v>
      </c>
      <c r="N183" s="353" t="s">
        <v>352</v>
      </c>
      <c r="O183" s="345"/>
      <c r="Q183" s="349">
        <f t="shared" si="71"/>
        <v>0</v>
      </c>
      <c r="R183" s="319" t="s">
        <v>250</v>
      </c>
      <c r="S183" s="345"/>
      <c r="U183" s="349">
        <f t="shared" si="72"/>
        <v>0</v>
      </c>
      <c r="W183" s="457"/>
      <c r="X183" s="457"/>
      <c r="Y183" s="457"/>
    </row>
    <row r="184" spans="1:25" s="319" customFormat="1" ht="15" customHeight="1">
      <c r="A184" s="319">
        <v>174</v>
      </c>
      <c r="B184" s="319">
        <f t="shared" si="52"/>
        <v>6</v>
      </c>
      <c r="C184" s="320">
        <v>608118</v>
      </c>
      <c r="D184" s="320"/>
      <c r="E184" s="320"/>
      <c r="F184" s="347" t="s">
        <v>250</v>
      </c>
      <c r="G184" s="347"/>
      <c r="H184" s="347" t="s">
        <v>250</v>
      </c>
      <c r="I184" s="347" t="s">
        <v>250</v>
      </c>
      <c r="J184" s="353">
        <v>608118</v>
      </c>
      <c r="K184" s="347" t="s">
        <v>250</v>
      </c>
      <c r="L184" s="347" t="s">
        <v>250</v>
      </c>
      <c r="M184" s="347" t="s">
        <v>250</v>
      </c>
      <c r="N184" s="353" t="s">
        <v>353</v>
      </c>
      <c r="O184" s="345"/>
      <c r="Q184" s="349">
        <f t="shared" si="71"/>
        <v>0</v>
      </c>
      <c r="R184" s="319" t="s">
        <v>250</v>
      </c>
      <c r="S184" s="345"/>
      <c r="U184" s="349">
        <f t="shared" si="72"/>
        <v>0</v>
      </c>
      <c r="W184" s="457"/>
      <c r="X184" s="457"/>
      <c r="Y184" s="457"/>
    </row>
    <row r="185" spans="1:25" ht="15" customHeight="1">
      <c r="A185" s="319">
        <v>175</v>
      </c>
      <c r="B185" s="319">
        <f t="shared" si="52"/>
        <v>5</v>
      </c>
      <c r="C185" s="320">
        <v>60812</v>
      </c>
      <c r="D185" s="320" t="s">
        <v>1547</v>
      </c>
      <c r="F185" s="343" t="s">
        <v>250</v>
      </c>
      <c r="G185" s="343"/>
      <c r="H185" s="343" t="s">
        <v>250</v>
      </c>
      <c r="I185" s="350">
        <v>60812</v>
      </c>
      <c r="J185" s="343" t="s">
        <v>250</v>
      </c>
      <c r="K185" s="343" t="s">
        <v>250</v>
      </c>
      <c r="L185" s="343" t="s">
        <v>250</v>
      </c>
      <c r="M185" s="343" t="s">
        <v>250</v>
      </c>
      <c r="N185" s="350" t="s">
        <v>354</v>
      </c>
      <c r="O185" s="345"/>
      <c r="Q185" s="345">
        <f>O185-Q186-Q187-Q188-Q189-Q190-Q191-Q192-Q193-Q194-Q195-Q196-Q197-Q198-Q199-Q200-Q201-Q202-Q203-Q204-Q205-Q206</f>
        <v>0</v>
      </c>
      <c r="R185" s="324" t="s">
        <v>250</v>
      </c>
      <c r="S185" s="345"/>
      <c r="U185" s="345">
        <f>S185+U186+U191+U205+U206</f>
        <v>0</v>
      </c>
      <c r="W185" s="456"/>
      <c r="X185" s="456"/>
      <c r="Y185" s="456"/>
    </row>
    <row r="186" spans="1:25" ht="15" customHeight="1">
      <c r="A186" s="319">
        <v>176</v>
      </c>
      <c r="B186" s="319">
        <f t="shared" si="52"/>
        <v>6</v>
      </c>
      <c r="C186" s="320">
        <v>608121</v>
      </c>
      <c r="D186" s="320" t="s">
        <v>1547</v>
      </c>
      <c r="F186" s="343" t="s">
        <v>250</v>
      </c>
      <c r="G186" s="343"/>
      <c r="H186" s="343" t="s">
        <v>250</v>
      </c>
      <c r="I186" s="343" t="s">
        <v>250</v>
      </c>
      <c r="J186" s="352">
        <v>608121</v>
      </c>
      <c r="K186" s="343" t="s">
        <v>250</v>
      </c>
      <c r="L186" s="343" t="s">
        <v>250</v>
      </c>
      <c r="M186" s="343" t="s">
        <v>250</v>
      </c>
      <c r="N186" s="352" t="s">
        <v>355</v>
      </c>
      <c r="O186" s="345"/>
      <c r="Q186" s="345">
        <f>O186-Q187-Q188-Q189-Q190</f>
        <v>0</v>
      </c>
      <c r="R186" s="324" t="s">
        <v>250</v>
      </c>
      <c r="S186" s="345"/>
      <c r="U186" s="345">
        <f>S186+U187+U188+U189+U190</f>
        <v>0</v>
      </c>
      <c r="W186" s="456"/>
      <c r="X186" s="456"/>
      <c r="Y186" s="456"/>
    </row>
    <row r="187" spans="1:25" s="319" customFormat="1" ht="15" customHeight="1">
      <c r="A187" s="319">
        <v>177</v>
      </c>
      <c r="B187" s="319">
        <f t="shared" si="52"/>
        <v>7</v>
      </c>
      <c r="C187" s="320">
        <v>6081211</v>
      </c>
      <c r="D187" s="320"/>
      <c r="E187" s="320"/>
      <c r="F187" s="347" t="s">
        <v>250</v>
      </c>
      <c r="G187" s="347"/>
      <c r="H187" s="347" t="s">
        <v>250</v>
      </c>
      <c r="I187" s="347" t="s">
        <v>250</v>
      </c>
      <c r="J187" s="347" t="s">
        <v>250</v>
      </c>
      <c r="K187" s="354">
        <v>6081211</v>
      </c>
      <c r="L187" s="347" t="s">
        <v>250</v>
      </c>
      <c r="M187" s="347" t="s">
        <v>250</v>
      </c>
      <c r="N187" s="354" t="s">
        <v>356</v>
      </c>
      <c r="O187" s="345"/>
      <c r="Q187" s="349">
        <f t="shared" ref="Q187:Q190" si="73">O187</f>
        <v>0</v>
      </c>
      <c r="R187" s="319" t="s">
        <v>250</v>
      </c>
      <c r="S187" s="345"/>
      <c r="U187" s="349">
        <f t="shared" ref="U187:U190" si="74">S187</f>
        <v>0</v>
      </c>
      <c r="W187" s="457"/>
      <c r="X187" s="457"/>
      <c r="Y187" s="457"/>
    </row>
    <row r="188" spans="1:25" s="319" customFormat="1" ht="15" customHeight="1">
      <c r="A188" s="319">
        <v>178</v>
      </c>
      <c r="B188" s="319">
        <f t="shared" si="52"/>
        <v>7</v>
      </c>
      <c r="C188" s="320">
        <v>6081212</v>
      </c>
      <c r="D188" s="320"/>
      <c r="E188" s="320"/>
      <c r="F188" s="347" t="s">
        <v>250</v>
      </c>
      <c r="G188" s="347"/>
      <c r="H188" s="347" t="s">
        <v>250</v>
      </c>
      <c r="I188" s="347" t="s">
        <v>250</v>
      </c>
      <c r="J188" s="347" t="s">
        <v>250</v>
      </c>
      <c r="K188" s="354">
        <v>6081212</v>
      </c>
      <c r="L188" s="347" t="s">
        <v>250</v>
      </c>
      <c r="M188" s="347" t="s">
        <v>250</v>
      </c>
      <c r="N188" s="354" t="s">
        <v>357</v>
      </c>
      <c r="O188" s="345"/>
      <c r="Q188" s="349">
        <f t="shared" si="73"/>
        <v>0</v>
      </c>
      <c r="R188" s="319" t="s">
        <v>250</v>
      </c>
      <c r="S188" s="345"/>
      <c r="U188" s="349">
        <f t="shared" si="74"/>
        <v>0</v>
      </c>
      <c r="W188" s="457"/>
      <c r="X188" s="457"/>
      <c r="Y188" s="457"/>
    </row>
    <row r="189" spans="1:25" s="319" customFormat="1" ht="15" customHeight="1">
      <c r="A189" s="319">
        <v>179</v>
      </c>
      <c r="B189" s="319">
        <f t="shared" si="52"/>
        <v>7</v>
      </c>
      <c r="C189" s="320">
        <v>6081213</v>
      </c>
      <c r="D189" s="320"/>
      <c r="E189" s="320"/>
      <c r="F189" s="347" t="s">
        <v>250</v>
      </c>
      <c r="G189" s="347"/>
      <c r="H189" s="347" t="s">
        <v>250</v>
      </c>
      <c r="I189" s="347" t="s">
        <v>250</v>
      </c>
      <c r="J189" s="347" t="s">
        <v>250</v>
      </c>
      <c r="K189" s="354">
        <v>6081213</v>
      </c>
      <c r="L189" s="347" t="s">
        <v>250</v>
      </c>
      <c r="M189" s="347" t="s">
        <v>250</v>
      </c>
      <c r="N189" s="354" t="s">
        <v>358</v>
      </c>
      <c r="O189" s="345"/>
      <c r="Q189" s="349">
        <f t="shared" si="73"/>
        <v>0</v>
      </c>
      <c r="R189" s="319" t="s">
        <v>250</v>
      </c>
      <c r="S189" s="345"/>
      <c r="U189" s="349">
        <f t="shared" si="74"/>
        <v>0</v>
      </c>
      <c r="W189" s="457"/>
      <c r="X189" s="457"/>
      <c r="Y189" s="457"/>
    </row>
    <row r="190" spans="1:25" s="319" customFormat="1" ht="15" customHeight="1">
      <c r="A190" s="319">
        <v>180</v>
      </c>
      <c r="B190" s="319">
        <f t="shared" si="52"/>
        <v>7</v>
      </c>
      <c r="C190" s="320">
        <v>6081218</v>
      </c>
      <c r="D190" s="320"/>
      <c r="E190" s="320"/>
      <c r="F190" s="347" t="s">
        <v>250</v>
      </c>
      <c r="G190" s="347"/>
      <c r="H190" s="347" t="s">
        <v>250</v>
      </c>
      <c r="I190" s="347" t="s">
        <v>250</v>
      </c>
      <c r="J190" s="347" t="s">
        <v>250</v>
      </c>
      <c r="K190" s="354">
        <v>6081218</v>
      </c>
      <c r="L190" s="347" t="s">
        <v>250</v>
      </c>
      <c r="M190" s="347" t="s">
        <v>250</v>
      </c>
      <c r="N190" s="354" t="s">
        <v>359</v>
      </c>
      <c r="O190" s="345"/>
      <c r="Q190" s="349">
        <f t="shared" si="73"/>
        <v>0</v>
      </c>
      <c r="R190" s="319" t="s">
        <v>250</v>
      </c>
      <c r="S190" s="345"/>
      <c r="U190" s="349">
        <f t="shared" si="74"/>
        <v>0</v>
      </c>
      <c r="W190" s="457"/>
      <c r="X190" s="457"/>
      <c r="Y190" s="457"/>
    </row>
    <row r="191" spans="1:25" ht="15" customHeight="1">
      <c r="A191" s="319">
        <v>181</v>
      </c>
      <c r="B191" s="319">
        <f t="shared" si="52"/>
        <v>6</v>
      </c>
      <c r="C191" s="320">
        <v>608122</v>
      </c>
      <c r="D191" s="320" t="s">
        <v>1547</v>
      </c>
      <c r="F191" s="343" t="s">
        <v>250</v>
      </c>
      <c r="G191" s="343"/>
      <c r="H191" s="343" t="s">
        <v>250</v>
      </c>
      <c r="I191" s="343" t="s">
        <v>250</v>
      </c>
      <c r="J191" s="352">
        <v>608122</v>
      </c>
      <c r="K191" s="343" t="s">
        <v>250</v>
      </c>
      <c r="L191" s="343" t="s">
        <v>250</v>
      </c>
      <c r="M191" s="343" t="s">
        <v>250</v>
      </c>
      <c r="N191" s="352" t="s">
        <v>360</v>
      </c>
      <c r="O191" s="345"/>
      <c r="Q191" s="345">
        <f>O191-Q192-Q193-Q194-Q195-Q196-Q197-Q198-Q199-Q200-Q201-Q202-Q203-Q204</f>
        <v>0</v>
      </c>
      <c r="R191" s="324" t="s">
        <v>250</v>
      </c>
      <c r="S191" s="345"/>
      <c r="U191" s="345">
        <f>S191+U192+U197+U198+U202+U203+U204</f>
        <v>0</v>
      </c>
      <c r="W191" s="456"/>
      <c r="X191" s="456"/>
      <c r="Y191" s="456"/>
    </row>
    <row r="192" spans="1:25" ht="15" customHeight="1">
      <c r="A192" s="319">
        <v>182</v>
      </c>
      <c r="B192" s="319">
        <f t="shared" si="52"/>
        <v>7</v>
      </c>
      <c r="C192" s="320">
        <v>6081221</v>
      </c>
      <c r="D192" s="320" t="s">
        <v>1547</v>
      </c>
      <c r="F192" s="343" t="s">
        <v>250</v>
      </c>
      <c r="G192" s="343"/>
      <c r="H192" s="343" t="s">
        <v>250</v>
      </c>
      <c r="I192" s="343" t="s">
        <v>250</v>
      </c>
      <c r="J192" s="343" t="s">
        <v>250</v>
      </c>
      <c r="K192" s="357">
        <v>6081221</v>
      </c>
      <c r="L192" s="343" t="s">
        <v>250</v>
      </c>
      <c r="M192" s="343" t="s">
        <v>250</v>
      </c>
      <c r="N192" s="357" t="s">
        <v>361</v>
      </c>
      <c r="O192" s="345"/>
      <c r="Q192" s="345">
        <f>O192-Q193-Q194-Q195-Q196</f>
        <v>0</v>
      </c>
      <c r="R192" s="324" t="s">
        <v>250</v>
      </c>
      <c r="S192" s="345"/>
      <c r="U192" s="345">
        <f>S192+U193+U194+U195+U196</f>
        <v>0</v>
      </c>
      <c r="W192" s="456"/>
      <c r="X192" s="456"/>
      <c r="Y192" s="456"/>
    </row>
    <row r="193" spans="1:25" ht="15" customHeight="1">
      <c r="A193" s="319">
        <v>183</v>
      </c>
      <c r="B193" s="319">
        <f t="shared" si="52"/>
        <v>8</v>
      </c>
      <c r="C193" s="320">
        <v>60812211</v>
      </c>
      <c r="D193" s="320" t="s">
        <v>1547</v>
      </c>
      <c r="F193" s="343" t="s">
        <v>250</v>
      </c>
      <c r="G193" s="343"/>
      <c r="H193" s="343" t="s">
        <v>250</v>
      </c>
      <c r="I193" s="343" t="s">
        <v>250</v>
      </c>
      <c r="J193" s="343" t="s">
        <v>250</v>
      </c>
      <c r="K193" s="343" t="s">
        <v>250</v>
      </c>
      <c r="L193" s="358">
        <v>60812211</v>
      </c>
      <c r="M193" s="343" t="s">
        <v>250</v>
      </c>
      <c r="N193" s="358" t="s">
        <v>362</v>
      </c>
      <c r="O193" s="345"/>
      <c r="Q193" s="345">
        <f t="shared" ref="Q193:Q196" si="75">O193</f>
        <v>0</v>
      </c>
      <c r="R193" s="324" t="s">
        <v>250</v>
      </c>
      <c r="S193" s="345"/>
      <c r="U193" s="345">
        <f t="shared" ref="U193:U196" si="76">S193</f>
        <v>0</v>
      </c>
      <c r="W193" s="456"/>
      <c r="X193" s="456"/>
      <c r="Y193" s="456"/>
    </row>
    <row r="194" spans="1:25" ht="15" customHeight="1">
      <c r="A194" s="319">
        <v>184</v>
      </c>
      <c r="B194" s="319">
        <f t="shared" si="52"/>
        <v>8</v>
      </c>
      <c r="C194" s="320">
        <v>60812212</v>
      </c>
      <c r="D194" s="320" t="s">
        <v>1547</v>
      </c>
      <c r="F194" s="343" t="s">
        <v>250</v>
      </c>
      <c r="G194" s="343"/>
      <c r="H194" s="343" t="s">
        <v>250</v>
      </c>
      <c r="I194" s="343" t="s">
        <v>250</v>
      </c>
      <c r="J194" s="343" t="s">
        <v>250</v>
      </c>
      <c r="K194" s="343" t="s">
        <v>250</v>
      </c>
      <c r="L194" s="358">
        <v>60812212</v>
      </c>
      <c r="M194" s="343" t="s">
        <v>250</v>
      </c>
      <c r="N194" s="358" t="s">
        <v>363</v>
      </c>
      <c r="O194" s="345"/>
      <c r="Q194" s="345">
        <f t="shared" si="75"/>
        <v>0</v>
      </c>
      <c r="R194" s="324" t="s">
        <v>250</v>
      </c>
      <c r="S194" s="345"/>
      <c r="U194" s="345">
        <f t="shared" si="76"/>
        <v>0</v>
      </c>
      <c r="W194" s="456"/>
      <c r="X194" s="456"/>
      <c r="Y194" s="456"/>
    </row>
    <row r="195" spans="1:25" ht="15" customHeight="1">
      <c r="A195" s="319">
        <v>185</v>
      </c>
      <c r="B195" s="319">
        <f t="shared" si="52"/>
        <v>8</v>
      </c>
      <c r="C195" s="320">
        <v>60812213</v>
      </c>
      <c r="D195" s="320" t="s">
        <v>1547</v>
      </c>
      <c r="F195" s="343" t="s">
        <v>250</v>
      </c>
      <c r="G195" s="343"/>
      <c r="H195" s="343" t="s">
        <v>250</v>
      </c>
      <c r="I195" s="343" t="s">
        <v>250</v>
      </c>
      <c r="J195" s="343" t="s">
        <v>250</v>
      </c>
      <c r="K195" s="343" t="s">
        <v>250</v>
      </c>
      <c r="L195" s="358">
        <v>60812213</v>
      </c>
      <c r="M195" s="343" t="s">
        <v>250</v>
      </c>
      <c r="N195" s="358" t="s">
        <v>364</v>
      </c>
      <c r="O195" s="345"/>
      <c r="Q195" s="345">
        <f t="shared" si="75"/>
        <v>0</v>
      </c>
      <c r="R195" s="324" t="s">
        <v>250</v>
      </c>
      <c r="S195" s="345"/>
      <c r="U195" s="345">
        <f t="shared" si="76"/>
        <v>0</v>
      </c>
      <c r="W195" s="456"/>
      <c r="X195" s="456"/>
      <c r="Y195" s="456"/>
    </row>
    <row r="196" spans="1:25" ht="15" customHeight="1">
      <c r="A196" s="319">
        <v>186</v>
      </c>
      <c r="B196" s="319">
        <f t="shared" si="52"/>
        <v>8</v>
      </c>
      <c r="C196" s="320">
        <v>60812214</v>
      </c>
      <c r="D196" s="320" t="s">
        <v>1547</v>
      </c>
      <c r="F196" s="343" t="s">
        <v>250</v>
      </c>
      <c r="G196" s="343"/>
      <c r="H196" s="343" t="s">
        <v>250</v>
      </c>
      <c r="I196" s="343" t="s">
        <v>250</v>
      </c>
      <c r="J196" s="343" t="s">
        <v>250</v>
      </c>
      <c r="K196" s="343" t="s">
        <v>250</v>
      </c>
      <c r="L196" s="358">
        <v>60812214</v>
      </c>
      <c r="M196" s="343" t="s">
        <v>250</v>
      </c>
      <c r="N196" s="358" t="s">
        <v>365</v>
      </c>
      <c r="O196" s="345"/>
      <c r="Q196" s="345">
        <f t="shared" si="75"/>
        <v>0</v>
      </c>
      <c r="R196" s="324" t="s">
        <v>250</v>
      </c>
      <c r="S196" s="345"/>
      <c r="U196" s="345">
        <f t="shared" si="76"/>
        <v>0</v>
      </c>
      <c r="W196" s="456"/>
      <c r="X196" s="456"/>
      <c r="Y196" s="456"/>
    </row>
    <row r="197" spans="1:25" ht="15" customHeight="1">
      <c r="A197" s="319">
        <v>187</v>
      </c>
      <c r="B197" s="319">
        <f t="shared" si="52"/>
        <v>7</v>
      </c>
      <c r="C197" s="320">
        <v>6081222</v>
      </c>
      <c r="D197" s="320" t="s">
        <v>1547</v>
      </c>
      <c r="F197" s="343" t="s">
        <v>250</v>
      </c>
      <c r="G197" s="343"/>
      <c r="H197" s="343" t="s">
        <v>250</v>
      </c>
      <c r="I197" s="343" t="s">
        <v>250</v>
      </c>
      <c r="J197" s="343" t="s">
        <v>250</v>
      </c>
      <c r="K197" s="357">
        <v>6081222</v>
      </c>
      <c r="L197" s="343" t="s">
        <v>250</v>
      </c>
      <c r="M197" s="343" t="s">
        <v>250</v>
      </c>
      <c r="N197" s="357" t="s">
        <v>366</v>
      </c>
      <c r="O197" s="345"/>
      <c r="Q197" s="345">
        <f>O197</f>
        <v>0</v>
      </c>
      <c r="R197" s="324" t="s">
        <v>250</v>
      </c>
      <c r="S197" s="345"/>
      <c r="U197" s="345">
        <f>S197</f>
        <v>0</v>
      </c>
      <c r="W197" s="456"/>
      <c r="X197" s="456"/>
      <c r="Y197" s="456"/>
    </row>
    <row r="198" spans="1:25" ht="15" customHeight="1">
      <c r="A198" s="319">
        <v>188</v>
      </c>
      <c r="B198" s="319">
        <f t="shared" si="52"/>
        <v>7</v>
      </c>
      <c r="C198" s="320">
        <v>6081223</v>
      </c>
      <c r="D198" s="320" t="s">
        <v>1547</v>
      </c>
      <c r="F198" s="343" t="s">
        <v>250</v>
      </c>
      <c r="G198" s="343"/>
      <c r="H198" s="343" t="s">
        <v>250</v>
      </c>
      <c r="I198" s="343" t="s">
        <v>250</v>
      </c>
      <c r="J198" s="343" t="s">
        <v>250</v>
      </c>
      <c r="K198" s="357">
        <v>6081223</v>
      </c>
      <c r="L198" s="343" t="s">
        <v>250</v>
      </c>
      <c r="M198" s="343" t="s">
        <v>250</v>
      </c>
      <c r="N198" s="357" t="s">
        <v>367</v>
      </c>
      <c r="O198" s="345"/>
      <c r="Q198" s="345">
        <f>O198-Q199-Q200-Q201</f>
        <v>0</v>
      </c>
      <c r="R198" s="324" t="s">
        <v>250</v>
      </c>
      <c r="S198" s="345"/>
      <c r="U198" s="345">
        <f>S198+U199+U200+U201</f>
        <v>0</v>
      </c>
      <c r="W198" s="456"/>
      <c r="X198" s="456"/>
      <c r="Y198" s="456"/>
    </row>
    <row r="199" spans="1:25" ht="15" customHeight="1">
      <c r="A199" s="319">
        <v>189</v>
      </c>
      <c r="B199" s="319">
        <f t="shared" si="52"/>
        <v>8</v>
      </c>
      <c r="C199" s="320">
        <v>60812231</v>
      </c>
      <c r="D199" s="320" t="s">
        <v>1547</v>
      </c>
      <c r="F199" s="343" t="s">
        <v>250</v>
      </c>
      <c r="G199" s="343"/>
      <c r="H199" s="343" t="s">
        <v>250</v>
      </c>
      <c r="I199" s="343" t="s">
        <v>250</v>
      </c>
      <c r="J199" s="343" t="s">
        <v>250</v>
      </c>
      <c r="K199" s="343" t="s">
        <v>250</v>
      </c>
      <c r="L199" s="358">
        <v>60812231</v>
      </c>
      <c r="M199" s="343" t="s">
        <v>250</v>
      </c>
      <c r="N199" s="358" t="s">
        <v>368</v>
      </c>
      <c r="O199" s="345"/>
      <c r="Q199" s="345">
        <f t="shared" ref="Q199:Q201" si="77">O199</f>
        <v>0</v>
      </c>
      <c r="R199" s="324" t="s">
        <v>250</v>
      </c>
      <c r="S199" s="345"/>
      <c r="U199" s="345">
        <f t="shared" ref="U199:U201" si="78">S199</f>
        <v>0</v>
      </c>
      <c r="W199" s="456"/>
      <c r="X199" s="456"/>
      <c r="Y199" s="456"/>
    </row>
    <row r="200" spans="1:25" ht="15" customHeight="1">
      <c r="A200" s="319">
        <v>190</v>
      </c>
      <c r="B200" s="319">
        <f t="shared" si="52"/>
        <v>8</v>
      </c>
      <c r="C200" s="320">
        <v>60812232</v>
      </c>
      <c r="D200" s="320" t="s">
        <v>1547</v>
      </c>
      <c r="F200" s="343" t="s">
        <v>250</v>
      </c>
      <c r="G200" s="343"/>
      <c r="H200" s="343" t="s">
        <v>250</v>
      </c>
      <c r="I200" s="343" t="s">
        <v>250</v>
      </c>
      <c r="J200" s="343" t="s">
        <v>250</v>
      </c>
      <c r="K200" s="343" t="s">
        <v>250</v>
      </c>
      <c r="L200" s="358">
        <v>60812232</v>
      </c>
      <c r="M200" s="343" t="s">
        <v>250</v>
      </c>
      <c r="N200" s="358" t="s">
        <v>369</v>
      </c>
      <c r="O200" s="345"/>
      <c r="Q200" s="345">
        <f t="shared" si="77"/>
        <v>0</v>
      </c>
      <c r="R200" s="324" t="s">
        <v>250</v>
      </c>
      <c r="S200" s="345"/>
      <c r="U200" s="345">
        <f t="shared" si="78"/>
        <v>0</v>
      </c>
      <c r="W200" s="456"/>
      <c r="X200" s="456"/>
      <c r="Y200" s="456"/>
    </row>
    <row r="201" spans="1:25" ht="15" customHeight="1">
      <c r="A201" s="319">
        <v>191</v>
      </c>
      <c r="B201" s="319">
        <f t="shared" si="52"/>
        <v>8</v>
      </c>
      <c r="C201" s="320">
        <v>60812238</v>
      </c>
      <c r="D201" s="320" t="s">
        <v>1547</v>
      </c>
      <c r="F201" s="343" t="s">
        <v>250</v>
      </c>
      <c r="G201" s="343"/>
      <c r="H201" s="343" t="s">
        <v>250</v>
      </c>
      <c r="I201" s="343" t="s">
        <v>250</v>
      </c>
      <c r="J201" s="343" t="s">
        <v>250</v>
      </c>
      <c r="K201" s="343" t="s">
        <v>250</v>
      </c>
      <c r="L201" s="358">
        <v>60812238</v>
      </c>
      <c r="M201" s="343" t="s">
        <v>250</v>
      </c>
      <c r="N201" s="358" t="s">
        <v>370</v>
      </c>
      <c r="O201" s="345"/>
      <c r="Q201" s="345">
        <f t="shared" si="77"/>
        <v>0</v>
      </c>
      <c r="R201" s="324" t="s">
        <v>250</v>
      </c>
      <c r="S201" s="345"/>
      <c r="U201" s="345">
        <f t="shared" si="78"/>
        <v>0</v>
      </c>
      <c r="W201" s="456"/>
      <c r="X201" s="456"/>
      <c r="Y201" s="456"/>
    </row>
    <row r="202" spans="1:25" ht="15" customHeight="1">
      <c r="A202" s="319">
        <v>192</v>
      </c>
      <c r="B202" s="319">
        <f t="shared" si="52"/>
        <v>7</v>
      </c>
      <c r="C202" s="320">
        <v>6081224</v>
      </c>
      <c r="D202" s="320" t="s">
        <v>1547</v>
      </c>
      <c r="F202" s="343" t="s">
        <v>250</v>
      </c>
      <c r="G202" s="343"/>
      <c r="H202" s="343" t="s">
        <v>250</v>
      </c>
      <c r="I202" s="343" t="s">
        <v>250</v>
      </c>
      <c r="J202" s="343" t="s">
        <v>250</v>
      </c>
      <c r="K202" s="357">
        <v>6081224</v>
      </c>
      <c r="L202" s="343" t="s">
        <v>250</v>
      </c>
      <c r="M202" s="343" t="s">
        <v>250</v>
      </c>
      <c r="N202" s="357" t="s">
        <v>371</v>
      </c>
      <c r="O202" s="345"/>
      <c r="Q202" s="345">
        <f>O202</f>
        <v>0</v>
      </c>
      <c r="R202" s="324" t="s">
        <v>250</v>
      </c>
      <c r="S202" s="345"/>
      <c r="U202" s="345">
        <f>S202</f>
        <v>0</v>
      </c>
      <c r="W202" s="456"/>
      <c r="X202" s="456"/>
      <c r="Y202" s="456"/>
    </row>
    <row r="203" spans="1:25" ht="15" customHeight="1">
      <c r="A203" s="319">
        <v>193</v>
      </c>
      <c r="B203" s="319">
        <f t="shared" si="52"/>
        <v>7</v>
      </c>
      <c r="C203" s="320">
        <v>6081225</v>
      </c>
      <c r="D203" s="320" t="s">
        <v>1547</v>
      </c>
      <c r="F203" s="343" t="s">
        <v>250</v>
      </c>
      <c r="G203" s="343"/>
      <c r="H203" s="343" t="s">
        <v>250</v>
      </c>
      <c r="I203" s="343" t="s">
        <v>250</v>
      </c>
      <c r="J203" s="343" t="s">
        <v>250</v>
      </c>
      <c r="K203" s="357">
        <v>6081225</v>
      </c>
      <c r="L203" s="343" t="s">
        <v>250</v>
      </c>
      <c r="M203" s="343" t="s">
        <v>250</v>
      </c>
      <c r="N203" s="357" t="s">
        <v>372</v>
      </c>
      <c r="O203" s="345"/>
      <c r="Q203" s="345">
        <f t="shared" ref="Q203:Q204" si="79">O203</f>
        <v>0</v>
      </c>
      <c r="R203" s="324" t="s">
        <v>250</v>
      </c>
      <c r="S203" s="345"/>
      <c r="U203" s="345">
        <f t="shared" ref="U203:U204" si="80">S203</f>
        <v>0</v>
      </c>
      <c r="W203" s="456"/>
      <c r="X203" s="456"/>
      <c r="Y203" s="456"/>
    </row>
    <row r="204" spans="1:25" ht="15" customHeight="1">
      <c r="A204" s="319">
        <v>194</v>
      </c>
      <c r="B204" s="319">
        <f t="shared" ref="B204:B267" si="81">LEN(C204)</f>
        <v>7</v>
      </c>
      <c r="C204" s="320">
        <v>6081228</v>
      </c>
      <c r="D204" s="320" t="s">
        <v>1547</v>
      </c>
      <c r="F204" s="343" t="s">
        <v>250</v>
      </c>
      <c r="G204" s="343"/>
      <c r="H204" s="343" t="s">
        <v>250</v>
      </c>
      <c r="I204" s="343" t="s">
        <v>250</v>
      </c>
      <c r="J204" s="343" t="s">
        <v>250</v>
      </c>
      <c r="K204" s="357">
        <v>6081228</v>
      </c>
      <c r="L204" s="343" t="s">
        <v>250</v>
      </c>
      <c r="M204" s="343" t="s">
        <v>250</v>
      </c>
      <c r="N204" s="357" t="s">
        <v>373</v>
      </c>
      <c r="O204" s="345"/>
      <c r="Q204" s="345">
        <f t="shared" si="79"/>
        <v>0</v>
      </c>
      <c r="R204" s="324" t="s">
        <v>250</v>
      </c>
      <c r="S204" s="345"/>
      <c r="U204" s="345">
        <f t="shared" si="80"/>
        <v>0</v>
      </c>
      <c r="W204" s="456"/>
      <c r="X204" s="456"/>
      <c r="Y204" s="456"/>
    </row>
    <row r="205" spans="1:25" ht="15" customHeight="1">
      <c r="A205" s="319">
        <v>195</v>
      </c>
      <c r="B205" s="319">
        <f t="shared" si="81"/>
        <v>6</v>
      </c>
      <c r="C205" s="320">
        <v>608123</v>
      </c>
      <c r="D205" s="320" t="s">
        <v>1547</v>
      </c>
      <c r="F205" s="343" t="s">
        <v>250</v>
      </c>
      <c r="G205" s="343"/>
      <c r="H205" s="343" t="s">
        <v>250</v>
      </c>
      <c r="I205" s="343" t="s">
        <v>250</v>
      </c>
      <c r="J205" s="352">
        <v>608123</v>
      </c>
      <c r="K205" s="343" t="s">
        <v>250</v>
      </c>
      <c r="L205" s="343" t="s">
        <v>250</v>
      </c>
      <c r="M205" s="343" t="s">
        <v>250</v>
      </c>
      <c r="N205" s="352" t="s">
        <v>374</v>
      </c>
      <c r="O205" s="345"/>
      <c r="Q205" s="345">
        <f>O205</f>
        <v>0</v>
      </c>
      <c r="R205" s="324" t="s">
        <v>250</v>
      </c>
      <c r="S205" s="345"/>
      <c r="U205" s="345">
        <f>S205</f>
        <v>0</v>
      </c>
      <c r="W205" s="456"/>
      <c r="X205" s="456"/>
      <c r="Y205" s="456"/>
    </row>
    <row r="206" spans="1:25" ht="15" customHeight="1">
      <c r="A206" s="319">
        <v>196</v>
      </c>
      <c r="B206" s="319">
        <f t="shared" si="81"/>
        <v>6</v>
      </c>
      <c r="C206" s="320">
        <v>608128</v>
      </c>
      <c r="D206" s="320" t="s">
        <v>1547</v>
      </c>
      <c r="F206" s="343" t="s">
        <v>250</v>
      </c>
      <c r="G206" s="343"/>
      <c r="H206" s="343" t="s">
        <v>250</v>
      </c>
      <c r="I206" s="343" t="s">
        <v>250</v>
      </c>
      <c r="J206" s="352">
        <v>608128</v>
      </c>
      <c r="K206" s="343" t="s">
        <v>250</v>
      </c>
      <c r="L206" s="343" t="s">
        <v>250</v>
      </c>
      <c r="M206" s="343" t="s">
        <v>250</v>
      </c>
      <c r="N206" s="352" t="s">
        <v>375</v>
      </c>
      <c r="O206" s="345"/>
      <c r="Q206" s="345">
        <f>O206</f>
        <v>0</v>
      </c>
      <c r="R206" s="324" t="s">
        <v>250</v>
      </c>
      <c r="S206" s="345"/>
      <c r="U206" s="345">
        <f>S206</f>
        <v>0</v>
      </c>
      <c r="W206" s="456"/>
      <c r="X206" s="456"/>
      <c r="Y206" s="456"/>
    </row>
    <row r="207" spans="1:25" ht="15" customHeight="1">
      <c r="A207" s="319">
        <v>197</v>
      </c>
      <c r="B207" s="319">
        <f t="shared" si="81"/>
        <v>5</v>
      </c>
      <c r="C207" s="320">
        <v>60813</v>
      </c>
      <c r="D207" s="320" t="s">
        <v>1547</v>
      </c>
      <c r="F207" s="343" t="s">
        <v>250</v>
      </c>
      <c r="G207" s="343"/>
      <c r="H207" s="343" t="s">
        <v>250</v>
      </c>
      <c r="I207" s="350">
        <v>60813</v>
      </c>
      <c r="J207" s="343" t="s">
        <v>250</v>
      </c>
      <c r="K207" s="343" t="s">
        <v>250</v>
      </c>
      <c r="L207" s="343" t="s">
        <v>250</v>
      </c>
      <c r="M207" s="343" t="s">
        <v>250</v>
      </c>
      <c r="N207" s="350" t="s">
        <v>376</v>
      </c>
      <c r="O207" s="345"/>
      <c r="Q207" s="345">
        <f>O207</f>
        <v>0</v>
      </c>
      <c r="R207" s="324" t="s">
        <v>250</v>
      </c>
      <c r="S207" s="345"/>
      <c r="U207" s="345">
        <f>S207</f>
        <v>0</v>
      </c>
      <c r="W207" s="456"/>
      <c r="X207" s="456"/>
      <c r="Y207" s="456"/>
    </row>
    <row r="208" spans="1:25" ht="15" customHeight="1">
      <c r="A208" s="319">
        <v>198</v>
      </c>
      <c r="B208" s="319">
        <f t="shared" si="81"/>
        <v>5</v>
      </c>
      <c r="C208" s="320">
        <v>60814</v>
      </c>
      <c r="D208" s="320" t="s">
        <v>1547</v>
      </c>
      <c r="F208" s="343" t="s">
        <v>250</v>
      </c>
      <c r="G208" s="343"/>
      <c r="H208" s="343" t="s">
        <v>250</v>
      </c>
      <c r="I208" s="350">
        <v>60814</v>
      </c>
      <c r="J208" s="343" t="s">
        <v>250</v>
      </c>
      <c r="K208" s="343" t="s">
        <v>250</v>
      </c>
      <c r="L208" s="343" t="s">
        <v>250</v>
      </c>
      <c r="M208" s="343" t="s">
        <v>250</v>
      </c>
      <c r="N208" s="350" t="s">
        <v>299</v>
      </c>
      <c r="O208" s="345"/>
      <c r="Q208" s="345">
        <f t="shared" ref="Q208:Q211" si="82">O208</f>
        <v>0</v>
      </c>
      <c r="R208" s="324" t="s">
        <v>250</v>
      </c>
      <c r="S208" s="345"/>
      <c r="U208" s="345">
        <f t="shared" ref="U208:U211" si="83">S208</f>
        <v>0</v>
      </c>
      <c r="W208" s="456"/>
      <c r="X208" s="456"/>
      <c r="Y208" s="456"/>
    </row>
    <row r="209" spans="1:25" ht="15" customHeight="1">
      <c r="A209" s="319">
        <v>199</v>
      </c>
      <c r="B209" s="319">
        <f t="shared" si="81"/>
        <v>5</v>
      </c>
      <c r="C209" s="320">
        <v>60815</v>
      </c>
      <c r="D209" s="320" t="s">
        <v>1547</v>
      </c>
      <c r="F209" s="343" t="s">
        <v>250</v>
      </c>
      <c r="G209" s="343"/>
      <c r="H209" s="343" t="s">
        <v>250</v>
      </c>
      <c r="I209" s="350">
        <v>60815</v>
      </c>
      <c r="J209" s="343" t="s">
        <v>250</v>
      </c>
      <c r="K209" s="343" t="s">
        <v>250</v>
      </c>
      <c r="L209" s="343" t="s">
        <v>250</v>
      </c>
      <c r="M209" s="343" t="s">
        <v>250</v>
      </c>
      <c r="N209" s="350" t="s">
        <v>300</v>
      </c>
      <c r="O209" s="345"/>
      <c r="Q209" s="345">
        <f t="shared" si="82"/>
        <v>0</v>
      </c>
      <c r="R209" s="324" t="s">
        <v>250</v>
      </c>
      <c r="S209" s="345"/>
      <c r="U209" s="345">
        <f t="shared" si="83"/>
        <v>0</v>
      </c>
      <c r="W209" s="456"/>
      <c r="X209" s="456"/>
      <c r="Y209" s="456"/>
    </row>
    <row r="210" spans="1:25" ht="15" customHeight="1">
      <c r="A210" s="319">
        <v>200</v>
      </c>
      <c r="B210" s="319">
        <f t="shared" si="81"/>
        <v>5</v>
      </c>
      <c r="C210" s="320">
        <v>60816</v>
      </c>
      <c r="D210" s="320" t="s">
        <v>1547</v>
      </c>
      <c r="F210" s="343" t="s">
        <v>250</v>
      </c>
      <c r="G210" s="343"/>
      <c r="H210" s="343" t="s">
        <v>250</v>
      </c>
      <c r="I210" s="350">
        <v>60816</v>
      </c>
      <c r="J210" s="343" t="s">
        <v>250</v>
      </c>
      <c r="K210" s="343" t="s">
        <v>250</v>
      </c>
      <c r="L210" s="343" t="s">
        <v>250</v>
      </c>
      <c r="M210" s="343" t="s">
        <v>250</v>
      </c>
      <c r="N210" s="350" t="s">
        <v>377</v>
      </c>
      <c r="O210" s="345"/>
      <c r="Q210" s="345">
        <f t="shared" si="82"/>
        <v>0</v>
      </c>
      <c r="R210" s="324" t="s">
        <v>250</v>
      </c>
      <c r="S210" s="345"/>
      <c r="U210" s="345">
        <f t="shared" si="83"/>
        <v>0</v>
      </c>
      <c r="W210" s="456"/>
      <c r="X210" s="456"/>
      <c r="Y210" s="456"/>
    </row>
    <row r="211" spans="1:25" ht="15" customHeight="1">
      <c r="A211" s="319">
        <v>201</v>
      </c>
      <c r="B211" s="319">
        <f t="shared" si="81"/>
        <v>5</v>
      </c>
      <c r="C211" s="320">
        <v>60818</v>
      </c>
      <c r="D211" s="320" t="s">
        <v>1547</v>
      </c>
      <c r="F211" s="343" t="s">
        <v>250</v>
      </c>
      <c r="G211" s="343"/>
      <c r="H211" s="343" t="s">
        <v>250</v>
      </c>
      <c r="I211" s="350">
        <v>60818</v>
      </c>
      <c r="J211" s="343" t="s">
        <v>250</v>
      </c>
      <c r="K211" s="343" t="s">
        <v>250</v>
      </c>
      <c r="L211" s="343" t="s">
        <v>250</v>
      </c>
      <c r="M211" s="343" t="s">
        <v>250</v>
      </c>
      <c r="N211" s="350" t="s">
        <v>378</v>
      </c>
      <c r="O211" s="345"/>
      <c r="Q211" s="345">
        <f t="shared" si="82"/>
        <v>0</v>
      </c>
      <c r="R211" s="324" t="s">
        <v>250</v>
      </c>
      <c r="S211" s="345"/>
      <c r="U211" s="345">
        <f t="shared" si="83"/>
        <v>0</v>
      </c>
      <c r="W211" s="456"/>
      <c r="X211" s="456"/>
      <c r="Y211" s="456"/>
    </row>
    <row r="212" spans="1:25" ht="15" customHeight="1">
      <c r="A212" s="319">
        <v>202</v>
      </c>
      <c r="B212" s="319">
        <f t="shared" si="81"/>
        <v>4</v>
      </c>
      <c r="C212" s="320">
        <v>6082</v>
      </c>
      <c r="D212" s="320" t="s">
        <v>1547</v>
      </c>
      <c r="F212" s="343" t="s">
        <v>250</v>
      </c>
      <c r="G212" s="343"/>
      <c r="H212" s="346">
        <v>6082</v>
      </c>
      <c r="I212" s="343" t="s">
        <v>250</v>
      </c>
      <c r="J212" s="343" t="s">
        <v>250</v>
      </c>
      <c r="K212" s="343" t="s">
        <v>250</v>
      </c>
      <c r="L212" s="343" t="s">
        <v>250</v>
      </c>
      <c r="M212" s="343" t="s">
        <v>250</v>
      </c>
      <c r="N212" s="346" t="s">
        <v>379</v>
      </c>
      <c r="O212" s="345"/>
      <c r="Q212" s="345">
        <f>O212-Q213-Q214-Q215-Q216-Q217-Q218</f>
        <v>0</v>
      </c>
      <c r="R212" s="324" t="s">
        <v>250</v>
      </c>
      <c r="S212" s="345"/>
      <c r="U212" s="345">
        <f>S212+U213+U217+U218</f>
        <v>0</v>
      </c>
      <c r="W212" s="456"/>
      <c r="X212" s="456"/>
      <c r="Y212" s="456"/>
    </row>
    <row r="213" spans="1:25" s="319" customFormat="1" ht="15" customHeight="1">
      <c r="A213" s="319">
        <v>203</v>
      </c>
      <c r="B213" s="319">
        <f t="shared" si="81"/>
        <v>5</v>
      </c>
      <c r="C213" s="320">
        <v>60821</v>
      </c>
      <c r="D213" s="320"/>
      <c r="E213" s="320"/>
      <c r="F213" s="347" t="s">
        <v>250</v>
      </c>
      <c r="G213" s="347"/>
      <c r="H213" s="347" t="s">
        <v>250</v>
      </c>
      <c r="I213" s="348">
        <v>60821</v>
      </c>
      <c r="J213" s="347" t="s">
        <v>250</v>
      </c>
      <c r="K213" s="347" t="s">
        <v>250</v>
      </c>
      <c r="L213" s="347" t="s">
        <v>250</v>
      </c>
      <c r="M213" s="347" t="s">
        <v>250</v>
      </c>
      <c r="N213" s="348" t="s">
        <v>380</v>
      </c>
      <c r="O213" s="345"/>
      <c r="Q213" s="349">
        <f>O213-Q214-Q215-Q216</f>
        <v>0</v>
      </c>
      <c r="R213" s="319" t="s">
        <v>250</v>
      </c>
      <c r="S213" s="345"/>
      <c r="U213" s="349">
        <f>S213+U214+U215+U216</f>
        <v>0</v>
      </c>
      <c r="W213" s="457"/>
      <c r="X213" s="457"/>
      <c r="Y213" s="457"/>
    </row>
    <row r="214" spans="1:25" s="319" customFormat="1" ht="15" customHeight="1">
      <c r="A214" s="319">
        <v>204</v>
      </c>
      <c r="B214" s="319">
        <f t="shared" si="81"/>
        <v>6</v>
      </c>
      <c r="C214" s="320">
        <v>608211</v>
      </c>
      <c r="D214" s="320"/>
      <c r="E214" s="320"/>
      <c r="F214" s="347" t="s">
        <v>250</v>
      </c>
      <c r="G214" s="347"/>
      <c r="H214" s="347" t="s">
        <v>250</v>
      </c>
      <c r="I214" s="347" t="s">
        <v>250</v>
      </c>
      <c r="J214" s="353">
        <v>608211</v>
      </c>
      <c r="K214" s="347" t="s">
        <v>250</v>
      </c>
      <c r="L214" s="347" t="s">
        <v>250</v>
      </c>
      <c r="M214" s="347" t="s">
        <v>250</v>
      </c>
      <c r="N214" s="353" t="s">
        <v>381</v>
      </c>
      <c r="O214" s="345"/>
      <c r="Q214" s="349">
        <f t="shared" ref="Q214:Q216" si="84">O214</f>
        <v>0</v>
      </c>
      <c r="R214" s="319" t="s">
        <v>250</v>
      </c>
      <c r="S214" s="345"/>
      <c r="U214" s="349">
        <f t="shared" ref="U214:U216" si="85">S214</f>
        <v>0</v>
      </c>
      <c r="W214" s="457"/>
      <c r="X214" s="457"/>
      <c r="Y214" s="457"/>
    </row>
    <row r="215" spans="1:25" s="319" customFormat="1" ht="15" customHeight="1">
      <c r="A215" s="319">
        <v>205</v>
      </c>
      <c r="B215" s="319">
        <f t="shared" si="81"/>
        <v>6</v>
      </c>
      <c r="C215" s="320">
        <v>608212</v>
      </c>
      <c r="D215" s="320"/>
      <c r="E215" s="320"/>
      <c r="F215" s="347" t="s">
        <v>250</v>
      </c>
      <c r="G215" s="347"/>
      <c r="H215" s="347" t="s">
        <v>250</v>
      </c>
      <c r="I215" s="347" t="s">
        <v>250</v>
      </c>
      <c r="J215" s="353">
        <v>608212</v>
      </c>
      <c r="K215" s="347" t="s">
        <v>250</v>
      </c>
      <c r="L215" s="347" t="s">
        <v>250</v>
      </c>
      <c r="M215" s="347" t="s">
        <v>250</v>
      </c>
      <c r="N215" s="353" t="s">
        <v>382</v>
      </c>
      <c r="O215" s="345"/>
      <c r="Q215" s="349">
        <f t="shared" si="84"/>
        <v>0</v>
      </c>
      <c r="R215" s="319" t="s">
        <v>250</v>
      </c>
      <c r="S215" s="345"/>
      <c r="U215" s="349">
        <f t="shared" si="85"/>
        <v>0</v>
      </c>
      <c r="W215" s="457"/>
      <c r="X215" s="457"/>
      <c r="Y215" s="457"/>
    </row>
    <row r="216" spans="1:25" s="319" customFormat="1" ht="15" customHeight="1">
      <c r="A216" s="319">
        <v>206</v>
      </c>
      <c r="B216" s="319">
        <f t="shared" si="81"/>
        <v>6</v>
      </c>
      <c r="C216" s="320">
        <v>608213</v>
      </c>
      <c r="D216" s="320"/>
      <c r="E216" s="320"/>
      <c r="F216" s="347" t="s">
        <v>250</v>
      </c>
      <c r="G216" s="347"/>
      <c r="H216" s="347" t="s">
        <v>250</v>
      </c>
      <c r="I216" s="347" t="s">
        <v>250</v>
      </c>
      <c r="J216" s="353">
        <v>608213</v>
      </c>
      <c r="K216" s="347" t="s">
        <v>250</v>
      </c>
      <c r="L216" s="347" t="s">
        <v>250</v>
      </c>
      <c r="M216" s="347" t="s">
        <v>250</v>
      </c>
      <c r="N216" s="353" t="s">
        <v>383</v>
      </c>
      <c r="O216" s="345"/>
      <c r="Q216" s="349">
        <f t="shared" si="84"/>
        <v>0</v>
      </c>
      <c r="R216" s="319" t="s">
        <v>250</v>
      </c>
      <c r="S216" s="345"/>
      <c r="U216" s="349">
        <f t="shared" si="85"/>
        <v>0</v>
      </c>
      <c r="W216" s="457"/>
      <c r="X216" s="457"/>
      <c r="Y216" s="457"/>
    </row>
    <row r="217" spans="1:25" s="319" customFormat="1" ht="15" customHeight="1">
      <c r="A217" s="319">
        <v>207</v>
      </c>
      <c r="B217" s="319">
        <f t="shared" si="81"/>
        <v>5</v>
      </c>
      <c r="C217" s="320">
        <v>60822</v>
      </c>
      <c r="D217" s="320"/>
      <c r="E217" s="320"/>
      <c r="F217" s="347" t="s">
        <v>250</v>
      </c>
      <c r="G217" s="347"/>
      <c r="H217" s="347" t="s">
        <v>250</v>
      </c>
      <c r="I217" s="348">
        <v>60822</v>
      </c>
      <c r="J217" s="347" t="s">
        <v>250</v>
      </c>
      <c r="K217" s="347" t="s">
        <v>250</v>
      </c>
      <c r="L217" s="347" t="s">
        <v>250</v>
      </c>
      <c r="M217" s="347" t="s">
        <v>250</v>
      </c>
      <c r="N217" s="348" t="s">
        <v>384</v>
      </c>
      <c r="O217" s="345"/>
      <c r="Q217" s="349">
        <f>O217</f>
        <v>0</v>
      </c>
      <c r="R217" s="319" t="s">
        <v>250</v>
      </c>
      <c r="S217" s="345"/>
      <c r="U217" s="349">
        <f>S217</f>
        <v>0</v>
      </c>
      <c r="W217" s="457"/>
      <c r="X217" s="457"/>
      <c r="Y217" s="457"/>
    </row>
    <row r="218" spans="1:25" s="319" customFormat="1" ht="15" customHeight="1">
      <c r="A218" s="319">
        <v>208</v>
      </c>
      <c r="B218" s="319">
        <f t="shared" si="81"/>
        <v>5</v>
      </c>
      <c r="C218" s="320">
        <v>60828</v>
      </c>
      <c r="D218" s="320"/>
      <c r="E218" s="320"/>
      <c r="F218" s="347" t="s">
        <v>250</v>
      </c>
      <c r="G218" s="347"/>
      <c r="H218" s="347" t="s">
        <v>250</v>
      </c>
      <c r="I218" s="348">
        <v>60828</v>
      </c>
      <c r="J218" s="347" t="s">
        <v>250</v>
      </c>
      <c r="K218" s="347" t="s">
        <v>250</v>
      </c>
      <c r="L218" s="347" t="s">
        <v>250</v>
      </c>
      <c r="M218" s="347" t="s">
        <v>250</v>
      </c>
      <c r="N218" s="348" t="s">
        <v>385</v>
      </c>
      <c r="O218" s="345"/>
      <c r="Q218" s="349">
        <f>O218</f>
        <v>0</v>
      </c>
      <c r="R218" s="319" t="s">
        <v>250</v>
      </c>
      <c r="S218" s="345"/>
      <c r="U218" s="349">
        <f>S218</f>
        <v>0</v>
      </c>
      <c r="W218" s="457"/>
      <c r="X218" s="457"/>
      <c r="Y218" s="457"/>
    </row>
    <row r="219" spans="1:25" ht="15" customHeight="1">
      <c r="A219" s="319">
        <v>209</v>
      </c>
      <c r="B219" s="319">
        <f t="shared" si="81"/>
        <v>3</v>
      </c>
      <c r="C219" s="320">
        <v>609</v>
      </c>
      <c r="D219" s="320" t="s">
        <v>1547</v>
      </c>
      <c r="F219" s="343" t="s">
        <v>250</v>
      </c>
      <c r="G219" s="344">
        <v>609</v>
      </c>
      <c r="H219" s="343" t="s">
        <v>250</v>
      </c>
      <c r="I219" s="343" t="s">
        <v>250</v>
      </c>
      <c r="J219" s="343" t="s">
        <v>250</v>
      </c>
      <c r="K219" s="343" t="s">
        <v>250</v>
      </c>
      <c r="L219" s="343" t="s">
        <v>250</v>
      </c>
      <c r="M219" s="343" t="s">
        <v>250</v>
      </c>
      <c r="N219" s="344" t="s">
        <v>386</v>
      </c>
      <c r="O219" s="345"/>
      <c r="Q219" s="345">
        <f>O219-SUM(Q220:Q227)</f>
        <v>0</v>
      </c>
      <c r="R219" s="324" t="s">
        <v>250</v>
      </c>
      <c r="S219" s="345"/>
      <c r="U219" s="345">
        <f>S219+U220+U221+U222+U223+U224+U225+U226+U227</f>
        <v>0</v>
      </c>
      <c r="W219" s="456"/>
      <c r="X219" s="456"/>
      <c r="Y219" s="456"/>
    </row>
    <row r="220" spans="1:25" s="319" customFormat="1" ht="15" customHeight="1">
      <c r="A220" s="319">
        <v>210</v>
      </c>
      <c r="B220" s="319">
        <f t="shared" si="81"/>
        <v>4</v>
      </c>
      <c r="C220" s="320">
        <v>6091</v>
      </c>
      <c r="D220" s="320"/>
      <c r="E220" s="320"/>
      <c r="F220" s="347" t="s">
        <v>250</v>
      </c>
      <c r="G220" s="347"/>
      <c r="H220" s="355">
        <v>6091</v>
      </c>
      <c r="I220" s="347" t="s">
        <v>250</v>
      </c>
      <c r="J220" s="347" t="s">
        <v>250</v>
      </c>
      <c r="K220" s="347" t="s">
        <v>250</v>
      </c>
      <c r="L220" s="347" t="s">
        <v>250</v>
      </c>
      <c r="M220" s="347" t="s">
        <v>250</v>
      </c>
      <c r="N220" s="355" t="s">
        <v>252</v>
      </c>
      <c r="O220" s="345"/>
      <c r="Q220" s="349">
        <f>O220</f>
        <v>0</v>
      </c>
      <c r="R220" s="319" t="s">
        <v>250</v>
      </c>
      <c r="S220" s="345"/>
      <c r="U220" s="349">
        <f>S220</f>
        <v>0</v>
      </c>
      <c r="W220" s="457"/>
      <c r="X220" s="457"/>
      <c r="Y220" s="457"/>
    </row>
    <row r="221" spans="1:25" s="319" customFormat="1" ht="15" customHeight="1">
      <c r="A221" s="319">
        <v>211</v>
      </c>
      <c r="B221" s="319">
        <f t="shared" si="81"/>
        <v>4</v>
      </c>
      <c r="C221" s="320">
        <v>6092</v>
      </c>
      <c r="D221" s="320"/>
      <c r="E221" s="320"/>
      <c r="F221" s="347" t="s">
        <v>250</v>
      </c>
      <c r="G221" s="347"/>
      <c r="H221" s="355">
        <v>6092</v>
      </c>
      <c r="I221" s="347" t="s">
        <v>250</v>
      </c>
      <c r="J221" s="347" t="s">
        <v>250</v>
      </c>
      <c r="K221" s="347" t="s">
        <v>250</v>
      </c>
      <c r="L221" s="347" t="s">
        <v>250</v>
      </c>
      <c r="M221" s="347" t="s">
        <v>250</v>
      </c>
      <c r="N221" s="355" t="s">
        <v>261</v>
      </c>
      <c r="O221" s="345"/>
      <c r="Q221" s="349">
        <f t="shared" ref="Q221:Q227" si="86">O221</f>
        <v>0</v>
      </c>
      <c r="R221" s="319" t="s">
        <v>250</v>
      </c>
      <c r="S221" s="345"/>
      <c r="U221" s="349">
        <f t="shared" ref="U221:U227" si="87">S221</f>
        <v>0</v>
      </c>
      <c r="W221" s="457"/>
      <c r="X221" s="457"/>
      <c r="Y221" s="457"/>
    </row>
    <row r="222" spans="1:25" s="319" customFormat="1" ht="15" customHeight="1">
      <c r="A222" s="319">
        <v>212</v>
      </c>
      <c r="B222" s="319">
        <f t="shared" si="81"/>
        <v>4</v>
      </c>
      <c r="C222" s="320">
        <v>6093</v>
      </c>
      <c r="D222" s="320"/>
      <c r="E222" s="320"/>
      <c r="F222" s="347" t="s">
        <v>250</v>
      </c>
      <c r="G222" s="347"/>
      <c r="H222" s="355">
        <v>6093</v>
      </c>
      <c r="I222" s="347" t="s">
        <v>250</v>
      </c>
      <c r="J222" s="347" t="s">
        <v>250</v>
      </c>
      <c r="K222" s="347" t="s">
        <v>250</v>
      </c>
      <c r="L222" s="347" t="s">
        <v>250</v>
      </c>
      <c r="M222" s="347" t="s">
        <v>250</v>
      </c>
      <c r="N222" s="355" t="s">
        <v>278</v>
      </c>
      <c r="O222" s="345"/>
      <c r="Q222" s="349">
        <f t="shared" si="86"/>
        <v>0</v>
      </c>
      <c r="R222" s="319" t="s">
        <v>250</v>
      </c>
      <c r="S222" s="345"/>
      <c r="U222" s="349">
        <f t="shared" si="87"/>
        <v>0</v>
      </c>
      <c r="W222" s="457"/>
      <c r="X222" s="457"/>
      <c r="Y222" s="457"/>
    </row>
    <row r="223" spans="1:25" s="319" customFormat="1" ht="15" customHeight="1">
      <c r="A223" s="319">
        <v>213</v>
      </c>
      <c r="B223" s="319">
        <f t="shared" si="81"/>
        <v>4</v>
      </c>
      <c r="C223" s="320">
        <v>6094</v>
      </c>
      <c r="D223" s="320"/>
      <c r="E223" s="320"/>
      <c r="F223" s="347" t="s">
        <v>250</v>
      </c>
      <c r="G223" s="347"/>
      <c r="H223" s="355">
        <v>6094</v>
      </c>
      <c r="I223" s="347" t="s">
        <v>250</v>
      </c>
      <c r="J223" s="347" t="s">
        <v>250</v>
      </c>
      <c r="K223" s="347" t="s">
        <v>250</v>
      </c>
      <c r="L223" s="347" t="s">
        <v>250</v>
      </c>
      <c r="M223" s="347" t="s">
        <v>250</v>
      </c>
      <c r="N223" s="355" t="s">
        <v>304</v>
      </c>
      <c r="O223" s="345"/>
      <c r="Q223" s="349">
        <f t="shared" si="86"/>
        <v>0</v>
      </c>
      <c r="R223" s="319" t="s">
        <v>250</v>
      </c>
      <c r="S223" s="345"/>
      <c r="U223" s="349">
        <f t="shared" si="87"/>
        <v>0</v>
      </c>
      <c r="W223" s="457"/>
      <c r="X223" s="457"/>
      <c r="Y223" s="457"/>
    </row>
    <row r="224" spans="1:25" s="319" customFormat="1" ht="15" customHeight="1">
      <c r="A224" s="319">
        <v>214</v>
      </c>
      <c r="B224" s="319">
        <f t="shared" si="81"/>
        <v>4</v>
      </c>
      <c r="C224" s="320">
        <v>6095</v>
      </c>
      <c r="D224" s="320"/>
      <c r="E224" s="320"/>
      <c r="F224" s="347" t="s">
        <v>250</v>
      </c>
      <c r="G224" s="347"/>
      <c r="H224" s="355">
        <v>6095</v>
      </c>
      <c r="I224" s="347" t="s">
        <v>250</v>
      </c>
      <c r="J224" s="347" t="s">
        <v>250</v>
      </c>
      <c r="K224" s="347" t="s">
        <v>250</v>
      </c>
      <c r="L224" s="347" t="s">
        <v>250</v>
      </c>
      <c r="M224" s="347" t="s">
        <v>250</v>
      </c>
      <c r="N224" s="355" t="s">
        <v>308</v>
      </c>
      <c r="O224" s="345"/>
      <c r="Q224" s="349">
        <f t="shared" si="86"/>
        <v>0</v>
      </c>
      <c r="R224" s="319" t="s">
        <v>250</v>
      </c>
      <c r="S224" s="345"/>
      <c r="U224" s="349">
        <f t="shared" si="87"/>
        <v>0</v>
      </c>
      <c r="W224" s="457"/>
      <c r="X224" s="457"/>
      <c r="Y224" s="457"/>
    </row>
    <row r="225" spans="1:25" s="319" customFormat="1" ht="15" customHeight="1">
      <c r="A225" s="319">
        <v>215</v>
      </c>
      <c r="B225" s="319">
        <f t="shared" si="81"/>
        <v>4</v>
      </c>
      <c r="C225" s="320">
        <v>6096</v>
      </c>
      <c r="D225" s="320"/>
      <c r="E225" s="320"/>
      <c r="F225" s="347" t="s">
        <v>250</v>
      </c>
      <c r="G225" s="347"/>
      <c r="H225" s="355">
        <v>6096</v>
      </c>
      <c r="I225" s="347" t="s">
        <v>250</v>
      </c>
      <c r="J225" s="347" t="s">
        <v>250</v>
      </c>
      <c r="K225" s="347" t="s">
        <v>250</v>
      </c>
      <c r="L225" s="347" t="s">
        <v>250</v>
      </c>
      <c r="M225" s="347" t="s">
        <v>250</v>
      </c>
      <c r="N225" s="355" t="s">
        <v>387</v>
      </c>
      <c r="O225" s="345"/>
      <c r="Q225" s="349">
        <f t="shared" si="86"/>
        <v>0</v>
      </c>
      <c r="R225" s="319" t="s">
        <v>250</v>
      </c>
      <c r="S225" s="345"/>
      <c r="U225" s="349">
        <f t="shared" si="87"/>
        <v>0</v>
      </c>
      <c r="W225" s="457"/>
      <c r="X225" s="457"/>
      <c r="Y225" s="457"/>
    </row>
    <row r="226" spans="1:25" s="319" customFormat="1" ht="15" customHeight="1">
      <c r="A226" s="319">
        <v>216</v>
      </c>
      <c r="B226" s="319">
        <f t="shared" si="81"/>
        <v>4</v>
      </c>
      <c r="C226" s="320">
        <v>6098</v>
      </c>
      <c r="D226" s="320"/>
      <c r="E226" s="320"/>
      <c r="F226" s="347" t="s">
        <v>250</v>
      </c>
      <c r="G226" s="347"/>
      <c r="H226" s="355">
        <v>6098</v>
      </c>
      <c r="I226" s="347" t="s">
        <v>250</v>
      </c>
      <c r="J226" s="347" t="s">
        <v>250</v>
      </c>
      <c r="K226" s="347" t="s">
        <v>250</v>
      </c>
      <c r="L226" s="347" t="s">
        <v>250</v>
      </c>
      <c r="M226" s="347" t="s">
        <v>250</v>
      </c>
      <c r="N226" s="355" t="s">
        <v>346</v>
      </c>
      <c r="O226" s="345"/>
      <c r="Q226" s="349">
        <f t="shared" si="86"/>
        <v>0</v>
      </c>
      <c r="R226" s="319" t="s">
        <v>250</v>
      </c>
      <c r="S226" s="345"/>
      <c r="U226" s="349">
        <f t="shared" si="87"/>
        <v>0</v>
      </c>
      <c r="W226" s="457"/>
      <c r="X226" s="457"/>
      <c r="Y226" s="457"/>
    </row>
    <row r="227" spans="1:25" s="319" customFormat="1" ht="15" customHeight="1">
      <c r="A227" s="319">
        <v>217</v>
      </c>
      <c r="B227" s="319">
        <f t="shared" si="81"/>
        <v>4</v>
      </c>
      <c r="C227" s="320">
        <v>6099</v>
      </c>
      <c r="D227" s="320"/>
      <c r="E227" s="320"/>
      <c r="F227" s="347" t="s">
        <v>250</v>
      </c>
      <c r="G227" s="347"/>
      <c r="H227" s="355">
        <v>6099</v>
      </c>
      <c r="I227" s="347" t="s">
        <v>250</v>
      </c>
      <c r="J227" s="347" t="s">
        <v>250</v>
      </c>
      <c r="K227" s="347" t="s">
        <v>250</v>
      </c>
      <c r="L227" s="347" t="s">
        <v>250</v>
      </c>
      <c r="M227" s="347" t="s">
        <v>250</v>
      </c>
      <c r="N227" s="355" t="s">
        <v>388</v>
      </c>
      <c r="O227" s="345"/>
      <c r="Q227" s="349">
        <f t="shared" si="86"/>
        <v>0</v>
      </c>
      <c r="R227" s="319" t="s">
        <v>250</v>
      </c>
      <c r="S227" s="345"/>
      <c r="U227" s="349">
        <f t="shared" si="87"/>
        <v>0</v>
      </c>
      <c r="W227" s="457"/>
      <c r="X227" s="457"/>
      <c r="Y227" s="457"/>
    </row>
    <row r="228" spans="1:25" ht="15" customHeight="1">
      <c r="A228" s="319">
        <v>218</v>
      </c>
      <c r="B228" s="319">
        <f t="shared" si="81"/>
        <v>2</v>
      </c>
      <c r="C228" s="320">
        <v>61</v>
      </c>
      <c r="D228" s="320" t="s">
        <v>1547</v>
      </c>
      <c r="F228" s="340">
        <v>61</v>
      </c>
      <c r="G228" s="340"/>
      <c r="H228" s="340" t="s">
        <v>250</v>
      </c>
      <c r="I228" s="340" t="s">
        <v>250</v>
      </c>
      <c r="J228" s="340" t="s">
        <v>250</v>
      </c>
      <c r="K228" s="340" t="s">
        <v>250</v>
      </c>
      <c r="L228" s="340" t="s">
        <v>250</v>
      </c>
      <c r="M228" s="340" t="s">
        <v>250</v>
      </c>
      <c r="N228" s="340" t="s">
        <v>389</v>
      </c>
      <c r="O228" s="359"/>
      <c r="Q228" s="359"/>
      <c r="R228" s="324" t="s">
        <v>250</v>
      </c>
      <c r="S228" s="359"/>
      <c r="U228" s="359"/>
      <c r="W228" s="456"/>
      <c r="X228" s="456"/>
      <c r="Y228" s="456"/>
    </row>
    <row r="229" spans="1:25" ht="15" customHeight="1">
      <c r="A229" s="319">
        <v>219</v>
      </c>
      <c r="B229" s="319">
        <f t="shared" si="81"/>
        <v>3</v>
      </c>
      <c r="C229" s="320">
        <v>611</v>
      </c>
      <c r="D229" s="320" t="s">
        <v>1547</v>
      </c>
      <c r="F229" s="343" t="s">
        <v>250</v>
      </c>
      <c r="G229" s="344">
        <v>611</v>
      </c>
      <c r="H229" s="343" t="s">
        <v>250</v>
      </c>
      <c r="I229" s="343" t="s">
        <v>250</v>
      </c>
      <c r="J229" s="343" t="s">
        <v>250</v>
      </c>
      <c r="K229" s="343" t="s">
        <v>250</v>
      </c>
      <c r="L229" s="343" t="s">
        <v>250</v>
      </c>
      <c r="M229" s="343" t="s">
        <v>250</v>
      </c>
      <c r="N229" s="344" t="s">
        <v>390</v>
      </c>
      <c r="O229" s="345"/>
      <c r="Q229" s="345">
        <f>O229-SUM(Q230:Q261)</f>
        <v>0</v>
      </c>
      <c r="R229" s="324" t="s">
        <v>250</v>
      </c>
      <c r="S229" s="345"/>
      <c r="U229" s="345">
        <f>S229+U230+U233+U245+U246+U249+U261</f>
        <v>0</v>
      </c>
      <c r="W229" s="456"/>
      <c r="X229" s="456"/>
      <c r="Y229" s="456"/>
    </row>
    <row r="230" spans="1:25" ht="15" customHeight="1">
      <c r="A230" s="319">
        <v>220</v>
      </c>
      <c r="B230" s="319">
        <f t="shared" si="81"/>
        <v>4</v>
      </c>
      <c r="C230" s="320">
        <v>6111</v>
      </c>
      <c r="D230" s="320" t="s">
        <v>1547</v>
      </c>
      <c r="F230" s="343" t="s">
        <v>250</v>
      </c>
      <c r="G230" s="343"/>
      <c r="H230" s="346">
        <v>6111</v>
      </c>
      <c r="I230" s="343" t="s">
        <v>250</v>
      </c>
      <c r="J230" s="343" t="s">
        <v>250</v>
      </c>
      <c r="K230" s="343" t="s">
        <v>250</v>
      </c>
      <c r="L230" s="343" t="s">
        <v>250</v>
      </c>
      <c r="M230" s="343" t="s">
        <v>250</v>
      </c>
      <c r="N230" s="346" t="s">
        <v>391</v>
      </c>
      <c r="O230" s="345"/>
      <c r="Q230" s="345">
        <f>O230-Q231-Q232</f>
        <v>0</v>
      </c>
      <c r="R230" s="324" t="s">
        <v>250</v>
      </c>
      <c r="S230" s="345"/>
      <c r="U230" s="345">
        <f>S230+U231+U232</f>
        <v>0</v>
      </c>
      <c r="W230" s="456"/>
      <c r="X230" s="456"/>
      <c r="Y230" s="456"/>
    </row>
    <row r="231" spans="1:25" s="319" customFormat="1" ht="15" customHeight="1">
      <c r="A231" s="319">
        <v>221</v>
      </c>
      <c r="B231" s="319">
        <f t="shared" si="81"/>
        <v>5</v>
      </c>
      <c r="C231" s="320">
        <v>61111</v>
      </c>
      <c r="D231" s="320"/>
      <c r="E231" s="320"/>
      <c r="F231" s="347" t="s">
        <v>250</v>
      </c>
      <c r="G231" s="347"/>
      <c r="H231" s="347" t="s">
        <v>250</v>
      </c>
      <c r="I231" s="348">
        <v>61111</v>
      </c>
      <c r="J231" s="347" t="s">
        <v>250</v>
      </c>
      <c r="K231" s="347" t="s">
        <v>250</v>
      </c>
      <c r="L231" s="347" t="s">
        <v>250</v>
      </c>
      <c r="M231" s="347" t="s">
        <v>250</v>
      </c>
      <c r="N231" s="348" t="s">
        <v>310</v>
      </c>
      <c r="O231" s="345"/>
      <c r="Q231" s="349">
        <f t="shared" ref="Q231:Q232" si="88">O231</f>
        <v>0</v>
      </c>
      <c r="R231" s="319" t="s">
        <v>250</v>
      </c>
      <c r="S231" s="345"/>
      <c r="U231" s="349">
        <f t="shared" ref="U231:U232" si="89">S231</f>
        <v>0</v>
      </c>
      <c r="W231" s="457"/>
      <c r="X231" s="457"/>
      <c r="Y231" s="457"/>
    </row>
    <row r="232" spans="1:25" s="319" customFormat="1" ht="15" customHeight="1">
      <c r="A232" s="319">
        <v>222</v>
      </c>
      <c r="B232" s="319">
        <f t="shared" si="81"/>
        <v>5</v>
      </c>
      <c r="C232" s="320">
        <v>61112</v>
      </c>
      <c r="D232" s="320"/>
      <c r="E232" s="320"/>
      <c r="F232" s="347" t="s">
        <v>250</v>
      </c>
      <c r="G232" s="347"/>
      <c r="H232" s="347" t="s">
        <v>250</v>
      </c>
      <c r="I232" s="348">
        <v>61112</v>
      </c>
      <c r="J232" s="347" t="s">
        <v>250</v>
      </c>
      <c r="K232" s="347" t="s">
        <v>250</v>
      </c>
      <c r="L232" s="347" t="s">
        <v>250</v>
      </c>
      <c r="M232" s="347" t="s">
        <v>250</v>
      </c>
      <c r="N232" s="348" t="s">
        <v>392</v>
      </c>
      <c r="O232" s="345"/>
      <c r="Q232" s="349">
        <f t="shared" si="88"/>
        <v>0</v>
      </c>
      <c r="R232" s="319" t="s">
        <v>250</v>
      </c>
      <c r="S232" s="345"/>
      <c r="U232" s="349">
        <f t="shared" si="89"/>
        <v>0</v>
      </c>
      <c r="W232" s="457"/>
      <c r="X232" s="457"/>
      <c r="Y232" s="457"/>
    </row>
    <row r="233" spans="1:25" ht="15" customHeight="1">
      <c r="A233" s="319">
        <v>223</v>
      </c>
      <c r="B233" s="319">
        <f t="shared" si="81"/>
        <v>4</v>
      </c>
      <c r="C233" s="320">
        <v>6112</v>
      </c>
      <c r="D233" s="320" t="s">
        <v>1547</v>
      </c>
      <c r="F233" s="343" t="s">
        <v>250</v>
      </c>
      <c r="G233" s="343"/>
      <c r="H233" s="346">
        <v>6112</v>
      </c>
      <c r="I233" s="343" t="s">
        <v>250</v>
      </c>
      <c r="J233" s="343" t="s">
        <v>250</v>
      </c>
      <c r="K233" s="343" t="s">
        <v>250</v>
      </c>
      <c r="L233" s="343" t="s">
        <v>250</v>
      </c>
      <c r="M233" s="343" t="s">
        <v>250</v>
      </c>
      <c r="N233" s="346" t="s">
        <v>393</v>
      </c>
      <c r="O233" s="345"/>
      <c r="Q233" s="345">
        <f>O233-Q234-Q235-Q236-Q237-Q238-Q239-Q240-Q241-Q242-Q243-Q244</f>
        <v>0</v>
      </c>
      <c r="R233" s="324" t="s">
        <v>250</v>
      </c>
      <c r="S233" s="345"/>
      <c r="U233" s="345">
        <f>S233+U234+U237+U244</f>
        <v>0</v>
      </c>
      <c r="W233" s="456"/>
      <c r="X233" s="456"/>
      <c r="Y233" s="456"/>
    </row>
    <row r="234" spans="1:25" ht="15" customHeight="1">
      <c r="A234" s="319">
        <v>224</v>
      </c>
      <c r="B234" s="319">
        <f t="shared" si="81"/>
        <v>5</v>
      </c>
      <c r="C234" s="320">
        <v>61121</v>
      </c>
      <c r="D234" s="320" t="s">
        <v>1547</v>
      </c>
      <c r="F234" s="343" t="s">
        <v>250</v>
      </c>
      <c r="G234" s="343"/>
      <c r="H234" s="343" t="s">
        <v>250</v>
      </c>
      <c r="I234" s="350">
        <v>61121</v>
      </c>
      <c r="J234" s="343" t="s">
        <v>250</v>
      </c>
      <c r="K234" s="343" t="s">
        <v>250</v>
      </c>
      <c r="L234" s="343" t="s">
        <v>250</v>
      </c>
      <c r="M234" s="343" t="s">
        <v>250</v>
      </c>
      <c r="N234" s="350" t="s">
        <v>394</v>
      </c>
      <c r="O234" s="345"/>
      <c r="Q234" s="345">
        <f>O234-Q235-Q236</f>
        <v>0</v>
      </c>
      <c r="R234" s="324" t="s">
        <v>250</v>
      </c>
      <c r="S234" s="345"/>
      <c r="U234" s="345">
        <f>S234+U235+U236</f>
        <v>0</v>
      </c>
      <c r="W234" s="456"/>
      <c r="X234" s="456"/>
      <c r="Y234" s="456"/>
    </row>
    <row r="235" spans="1:25" ht="15" customHeight="1">
      <c r="A235" s="319">
        <v>225</v>
      </c>
      <c r="B235" s="319">
        <f t="shared" si="81"/>
        <v>6</v>
      </c>
      <c r="C235" s="320">
        <v>611211</v>
      </c>
      <c r="D235" s="320" t="s">
        <v>1547</v>
      </c>
      <c r="F235" s="343" t="s">
        <v>250</v>
      </c>
      <c r="G235" s="343"/>
      <c r="H235" s="343" t="s">
        <v>250</v>
      </c>
      <c r="I235" s="343" t="s">
        <v>250</v>
      </c>
      <c r="J235" s="352">
        <v>611211</v>
      </c>
      <c r="K235" s="343" t="s">
        <v>250</v>
      </c>
      <c r="L235" s="343" t="s">
        <v>250</v>
      </c>
      <c r="M235" s="343" t="s">
        <v>250</v>
      </c>
      <c r="N235" s="352" t="s">
        <v>395</v>
      </c>
      <c r="O235" s="345"/>
      <c r="Q235" s="345">
        <f t="shared" ref="Q235:Q236" si="90">O235</f>
        <v>0</v>
      </c>
      <c r="R235" s="324" t="s">
        <v>250</v>
      </c>
      <c r="S235" s="345"/>
      <c r="U235" s="345">
        <f t="shared" ref="U235:U236" si="91">S235</f>
        <v>0</v>
      </c>
      <c r="W235" s="456"/>
      <c r="X235" s="456"/>
      <c r="Y235" s="456"/>
    </row>
    <row r="236" spans="1:25" ht="15" customHeight="1">
      <c r="A236" s="319">
        <v>226</v>
      </c>
      <c r="B236" s="319">
        <f t="shared" si="81"/>
        <v>6</v>
      </c>
      <c r="C236" s="320">
        <v>611212</v>
      </c>
      <c r="D236" s="320" t="s">
        <v>1547</v>
      </c>
      <c r="F236" s="343" t="s">
        <v>250</v>
      </c>
      <c r="G236" s="343"/>
      <c r="H236" s="343" t="s">
        <v>250</v>
      </c>
      <c r="I236" s="343" t="s">
        <v>250</v>
      </c>
      <c r="J236" s="352">
        <v>611212</v>
      </c>
      <c r="K236" s="343" t="s">
        <v>250</v>
      </c>
      <c r="L236" s="343" t="s">
        <v>250</v>
      </c>
      <c r="M236" s="343" t="s">
        <v>250</v>
      </c>
      <c r="N236" s="352" t="s">
        <v>396</v>
      </c>
      <c r="O236" s="345"/>
      <c r="Q236" s="345">
        <f t="shared" si="90"/>
        <v>0</v>
      </c>
      <c r="R236" s="324" t="s">
        <v>250</v>
      </c>
      <c r="S236" s="345"/>
      <c r="U236" s="345">
        <f t="shared" si="91"/>
        <v>0</v>
      </c>
      <c r="W236" s="456"/>
      <c r="X236" s="456"/>
      <c r="Y236" s="456"/>
    </row>
    <row r="237" spans="1:25" ht="15" customHeight="1">
      <c r="A237" s="319">
        <v>227</v>
      </c>
      <c r="B237" s="319">
        <f t="shared" si="81"/>
        <v>5</v>
      </c>
      <c r="C237" s="320">
        <v>61122</v>
      </c>
      <c r="D237" s="320" t="s">
        <v>1547</v>
      </c>
      <c r="F237" s="343" t="s">
        <v>250</v>
      </c>
      <c r="G237" s="343"/>
      <c r="H237" s="343" t="s">
        <v>250</v>
      </c>
      <c r="I237" s="350">
        <v>61122</v>
      </c>
      <c r="J237" s="343" t="s">
        <v>250</v>
      </c>
      <c r="K237" s="343" t="s">
        <v>250</v>
      </c>
      <c r="L237" s="343" t="s">
        <v>250</v>
      </c>
      <c r="M237" s="343" t="s">
        <v>250</v>
      </c>
      <c r="N237" s="350" t="s">
        <v>397</v>
      </c>
      <c r="O237" s="345"/>
      <c r="Q237" s="345">
        <f>O237-Q238-Q239-Q240-Q241-Q242-Q243</f>
        <v>0</v>
      </c>
      <c r="R237" s="324" t="s">
        <v>250</v>
      </c>
      <c r="S237" s="345"/>
      <c r="U237" s="345">
        <f>S237+U238+U239+U240+U243</f>
        <v>0</v>
      </c>
      <c r="W237" s="456"/>
      <c r="X237" s="456"/>
      <c r="Y237" s="456"/>
    </row>
    <row r="238" spans="1:25" ht="15" customHeight="1">
      <c r="A238" s="319">
        <v>228</v>
      </c>
      <c r="B238" s="319">
        <f t="shared" si="81"/>
        <v>6</v>
      </c>
      <c r="C238" s="320">
        <v>611221</v>
      </c>
      <c r="D238" s="320" t="s">
        <v>1547</v>
      </c>
      <c r="F238" s="343" t="s">
        <v>250</v>
      </c>
      <c r="G238" s="343"/>
      <c r="H238" s="343" t="s">
        <v>250</v>
      </c>
      <c r="I238" s="343" t="s">
        <v>250</v>
      </c>
      <c r="J238" s="352">
        <v>611221</v>
      </c>
      <c r="K238" s="343" t="s">
        <v>250</v>
      </c>
      <c r="L238" s="343" t="s">
        <v>250</v>
      </c>
      <c r="M238" s="343" t="s">
        <v>250</v>
      </c>
      <c r="N238" s="352" t="s">
        <v>398</v>
      </c>
      <c r="O238" s="345"/>
      <c r="Q238" s="345">
        <f t="shared" ref="Q238:Q239" si="92">O238</f>
        <v>0</v>
      </c>
      <c r="R238" s="324" t="s">
        <v>250</v>
      </c>
      <c r="S238" s="345"/>
      <c r="U238" s="345">
        <f t="shared" ref="U238:U239" si="93">S238</f>
        <v>0</v>
      </c>
      <c r="W238" s="456"/>
      <c r="X238" s="456"/>
      <c r="Y238" s="456"/>
    </row>
    <row r="239" spans="1:25" ht="15" customHeight="1">
      <c r="A239" s="319">
        <v>229</v>
      </c>
      <c r="B239" s="319">
        <f t="shared" si="81"/>
        <v>6</v>
      </c>
      <c r="C239" s="320">
        <v>611222</v>
      </c>
      <c r="D239" s="320" t="s">
        <v>1547</v>
      </c>
      <c r="F239" s="343" t="s">
        <v>250</v>
      </c>
      <c r="G239" s="343"/>
      <c r="H239" s="343" t="s">
        <v>250</v>
      </c>
      <c r="I239" s="343" t="s">
        <v>250</v>
      </c>
      <c r="J239" s="352">
        <v>611222</v>
      </c>
      <c r="K239" s="343" t="s">
        <v>250</v>
      </c>
      <c r="L239" s="343" t="s">
        <v>250</v>
      </c>
      <c r="M239" s="343" t="s">
        <v>250</v>
      </c>
      <c r="N239" s="352" t="s">
        <v>399</v>
      </c>
      <c r="O239" s="345"/>
      <c r="Q239" s="345">
        <f t="shared" si="92"/>
        <v>0</v>
      </c>
      <c r="R239" s="324" t="s">
        <v>250</v>
      </c>
      <c r="S239" s="345"/>
      <c r="U239" s="345">
        <f t="shared" si="93"/>
        <v>0</v>
      </c>
      <c r="W239" s="456"/>
      <c r="X239" s="456"/>
      <c r="Y239" s="456"/>
    </row>
    <row r="240" spans="1:25" ht="15" customHeight="1">
      <c r="A240" s="319">
        <v>230</v>
      </c>
      <c r="B240" s="319">
        <f t="shared" si="81"/>
        <v>6</v>
      </c>
      <c r="C240" s="320">
        <v>611223</v>
      </c>
      <c r="D240" s="320" t="s">
        <v>1547</v>
      </c>
      <c r="F240" s="343" t="s">
        <v>250</v>
      </c>
      <c r="G240" s="343"/>
      <c r="H240" s="343" t="s">
        <v>250</v>
      </c>
      <c r="I240" s="343" t="s">
        <v>250</v>
      </c>
      <c r="J240" s="352">
        <v>611223</v>
      </c>
      <c r="K240" s="343" t="s">
        <v>250</v>
      </c>
      <c r="L240" s="343" t="s">
        <v>250</v>
      </c>
      <c r="M240" s="343" t="s">
        <v>250</v>
      </c>
      <c r="N240" s="352" t="s">
        <v>400</v>
      </c>
      <c r="O240" s="345"/>
      <c r="Q240" s="345">
        <f>O240-Q241-Q242</f>
        <v>0</v>
      </c>
      <c r="R240" s="324" t="s">
        <v>250</v>
      </c>
      <c r="S240" s="345"/>
      <c r="U240" s="345">
        <f>S240+U241+U242</f>
        <v>0</v>
      </c>
      <c r="W240" s="456"/>
      <c r="X240" s="456"/>
      <c r="Y240" s="456"/>
    </row>
    <row r="241" spans="1:25" s="319" customFormat="1" ht="15" customHeight="1">
      <c r="A241" s="319">
        <v>231</v>
      </c>
      <c r="B241" s="319">
        <f t="shared" si="81"/>
        <v>7</v>
      </c>
      <c r="C241" s="320">
        <v>6112231</v>
      </c>
      <c r="D241" s="320"/>
      <c r="E241" s="320"/>
      <c r="F241" s="347" t="s">
        <v>250</v>
      </c>
      <c r="G241" s="347"/>
      <c r="H241" s="347" t="s">
        <v>250</v>
      </c>
      <c r="I241" s="347" t="s">
        <v>250</v>
      </c>
      <c r="J241" s="347" t="s">
        <v>250</v>
      </c>
      <c r="K241" s="354">
        <v>6112231</v>
      </c>
      <c r="L241" s="347" t="s">
        <v>250</v>
      </c>
      <c r="M241" s="347" t="s">
        <v>250</v>
      </c>
      <c r="N241" s="354" t="s">
        <v>401</v>
      </c>
      <c r="O241" s="345"/>
      <c r="Q241" s="349">
        <f t="shared" ref="Q241:Q242" si="94">O241</f>
        <v>0</v>
      </c>
      <c r="R241" s="319" t="s">
        <v>250</v>
      </c>
      <c r="S241" s="345"/>
      <c r="U241" s="349">
        <f t="shared" ref="U241:U242" si="95">S241</f>
        <v>0</v>
      </c>
      <c r="W241" s="457"/>
      <c r="X241" s="457"/>
      <c r="Y241" s="457"/>
    </row>
    <row r="242" spans="1:25" s="319" customFormat="1" ht="15" customHeight="1">
      <c r="A242" s="319">
        <v>232</v>
      </c>
      <c r="B242" s="319">
        <f t="shared" si="81"/>
        <v>7</v>
      </c>
      <c r="C242" s="320">
        <v>6112238</v>
      </c>
      <c r="D242" s="320"/>
      <c r="E242" s="320"/>
      <c r="F242" s="347" t="s">
        <v>250</v>
      </c>
      <c r="G242" s="347"/>
      <c r="H242" s="347" t="s">
        <v>250</v>
      </c>
      <c r="I242" s="347" t="s">
        <v>250</v>
      </c>
      <c r="J242" s="347" t="s">
        <v>250</v>
      </c>
      <c r="K242" s="354">
        <v>6112238</v>
      </c>
      <c r="L242" s="347" t="s">
        <v>250</v>
      </c>
      <c r="M242" s="347" t="s">
        <v>250</v>
      </c>
      <c r="N242" s="354" t="s">
        <v>402</v>
      </c>
      <c r="O242" s="345"/>
      <c r="Q242" s="349">
        <f t="shared" si="94"/>
        <v>0</v>
      </c>
      <c r="R242" s="319" t="s">
        <v>250</v>
      </c>
      <c r="S242" s="345"/>
      <c r="U242" s="349">
        <f t="shared" si="95"/>
        <v>0</v>
      </c>
      <c r="W242" s="457"/>
      <c r="X242" s="457"/>
      <c r="Y242" s="457"/>
    </row>
    <row r="243" spans="1:25" ht="15" customHeight="1">
      <c r="A243" s="319">
        <v>233</v>
      </c>
      <c r="B243" s="319">
        <f t="shared" si="81"/>
        <v>6</v>
      </c>
      <c r="C243" s="320">
        <v>611228</v>
      </c>
      <c r="D243" s="320" t="s">
        <v>1547</v>
      </c>
      <c r="F243" s="343" t="s">
        <v>250</v>
      </c>
      <c r="G243" s="343"/>
      <c r="H243" s="343" t="s">
        <v>250</v>
      </c>
      <c r="I243" s="343" t="s">
        <v>250</v>
      </c>
      <c r="J243" s="352">
        <v>611228</v>
      </c>
      <c r="K243" s="343" t="s">
        <v>250</v>
      </c>
      <c r="L243" s="343" t="s">
        <v>250</v>
      </c>
      <c r="M243" s="343" t="s">
        <v>250</v>
      </c>
      <c r="N243" s="352" t="s">
        <v>403</v>
      </c>
      <c r="O243" s="345"/>
      <c r="Q243" s="345">
        <f>O243</f>
        <v>0</v>
      </c>
      <c r="R243" s="324" t="s">
        <v>250</v>
      </c>
      <c r="S243" s="345"/>
      <c r="U243" s="345">
        <f>S243</f>
        <v>0</v>
      </c>
      <c r="W243" s="456"/>
      <c r="X243" s="456"/>
      <c r="Y243" s="456"/>
    </row>
    <row r="244" spans="1:25" ht="15" customHeight="1">
      <c r="A244" s="319">
        <v>234</v>
      </c>
      <c r="B244" s="319">
        <f t="shared" si="81"/>
        <v>5</v>
      </c>
      <c r="C244" s="320">
        <v>61123</v>
      </c>
      <c r="D244" s="320" t="s">
        <v>1547</v>
      </c>
      <c r="F244" s="343" t="s">
        <v>250</v>
      </c>
      <c r="G244" s="343"/>
      <c r="H244" s="343" t="s">
        <v>250</v>
      </c>
      <c r="I244" s="350">
        <v>61123</v>
      </c>
      <c r="J244" s="343" t="s">
        <v>250</v>
      </c>
      <c r="K244" s="343" t="s">
        <v>250</v>
      </c>
      <c r="L244" s="343" t="s">
        <v>250</v>
      </c>
      <c r="M244" s="343" t="s">
        <v>250</v>
      </c>
      <c r="N244" s="350" t="s">
        <v>404</v>
      </c>
      <c r="O244" s="345"/>
      <c r="Q244" s="345">
        <f>O244</f>
        <v>0</v>
      </c>
      <c r="R244" s="324" t="s">
        <v>250</v>
      </c>
      <c r="S244" s="345"/>
      <c r="U244" s="345">
        <f>S244</f>
        <v>0</v>
      </c>
      <c r="W244" s="456"/>
      <c r="X244" s="456"/>
      <c r="Y244" s="456"/>
    </row>
    <row r="245" spans="1:25" ht="15" customHeight="1">
      <c r="A245" s="319">
        <v>235</v>
      </c>
      <c r="B245" s="319">
        <f t="shared" si="81"/>
        <v>4</v>
      </c>
      <c r="C245" s="320">
        <v>6113</v>
      </c>
      <c r="D245" s="320" t="s">
        <v>1547</v>
      </c>
      <c r="F245" s="343" t="s">
        <v>250</v>
      </c>
      <c r="G245" s="343"/>
      <c r="H245" s="346">
        <v>6113</v>
      </c>
      <c r="I245" s="343" t="s">
        <v>250</v>
      </c>
      <c r="J245" s="343" t="s">
        <v>250</v>
      </c>
      <c r="K245" s="343" t="s">
        <v>250</v>
      </c>
      <c r="L245" s="343" t="s">
        <v>250</v>
      </c>
      <c r="M245" s="343" t="s">
        <v>250</v>
      </c>
      <c r="N245" s="346" t="s">
        <v>405</v>
      </c>
      <c r="O245" s="345"/>
      <c r="Q245" s="345">
        <f>O245</f>
        <v>0</v>
      </c>
      <c r="R245" s="324" t="s">
        <v>250</v>
      </c>
      <c r="S245" s="345"/>
      <c r="U245" s="345">
        <f>S245</f>
        <v>0</v>
      </c>
      <c r="W245" s="456"/>
      <c r="X245" s="456"/>
      <c r="Y245" s="456"/>
    </row>
    <row r="246" spans="1:25" ht="15" customHeight="1">
      <c r="A246" s="319">
        <v>236</v>
      </c>
      <c r="B246" s="319">
        <f t="shared" si="81"/>
        <v>4</v>
      </c>
      <c r="C246" s="320">
        <v>6114</v>
      </c>
      <c r="D246" s="320" t="s">
        <v>1547</v>
      </c>
      <c r="F246" s="343" t="s">
        <v>250</v>
      </c>
      <c r="G246" s="343"/>
      <c r="H246" s="346">
        <v>6114</v>
      </c>
      <c r="I246" s="343" t="s">
        <v>250</v>
      </c>
      <c r="J246" s="343" t="s">
        <v>250</v>
      </c>
      <c r="K246" s="343" t="s">
        <v>250</v>
      </c>
      <c r="L246" s="343" t="s">
        <v>250</v>
      </c>
      <c r="M246" s="343" t="s">
        <v>250</v>
      </c>
      <c r="N246" s="346" t="s">
        <v>406</v>
      </c>
      <c r="O246" s="345"/>
      <c r="Q246" s="345">
        <f>O246-Q247-Q248</f>
        <v>0</v>
      </c>
      <c r="R246" s="324" t="s">
        <v>250</v>
      </c>
      <c r="S246" s="345"/>
      <c r="U246" s="345">
        <f>S246+U247+U248</f>
        <v>0</v>
      </c>
      <c r="W246" s="456"/>
      <c r="X246" s="456"/>
      <c r="Y246" s="456"/>
    </row>
    <row r="247" spans="1:25" s="319" customFormat="1" ht="15" customHeight="1">
      <c r="A247" s="319">
        <v>237</v>
      </c>
      <c r="B247" s="319">
        <f t="shared" si="81"/>
        <v>5</v>
      </c>
      <c r="C247" s="320">
        <v>61141</v>
      </c>
      <c r="D247" s="320"/>
      <c r="E247" s="320"/>
      <c r="F247" s="347" t="s">
        <v>250</v>
      </c>
      <c r="G247" s="347"/>
      <c r="H247" s="347" t="s">
        <v>250</v>
      </c>
      <c r="I247" s="348">
        <v>61141</v>
      </c>
      <c r="J247" s="347" t="s">
        <v>250</v>
      </c>
      <c r="K247" s="347" t="s">
        <v>250</v>
      </c>
      <c r="L247" s="347" t="s">
        <v>250</v>
      </c>
      <c r="M247" s="347" t="s">
        <v>250</v>
      </c>
      <c r="N247" s="348" t="s">
        <v>310</v>
      </c>
      <c r="O247" s="345"/>
      <c r="Q247" s="349">
        <f t="shared" ref="Q247:Q248" si="96">O247</f>
        <v>0</v>
      </c>
      <c r="R247" s="319" t="s">
        <v>250</v>
      </c>
      <c r="S247" s="345"/>
      <c r="U247" s="349">
        <f t="shared" ref="U247:U248" si="97">S247</f>
        <v>0</v>
      </c>
      <c r="W247" s="457"/>
      <c r="X247" s="457"/>
      <c r="Y247" s="457"/>
    </row>
    <row r="248" spans="1:25" s="319" customFormat="1" ht="15" customHeight="1">
      <c r="A248" s="319">
        <v>238</v>
      </c>
      <c r="B248" s="319">
        <f t="shared" si="81"/>
        <v>5</v>
      </c>
      <c r="C248" s="320">
        <v>61142</v>
      </c>
      <c r="D248" s="320"/>
      <c r="E248" s="320"/>
      <c r="F248" s="347" t="s">
        <v>250</v>
      </c>
      <c r="G248" s="347"/>
      <c r="H248" s="347" t="s">
        <v>250</v>
      </c>
      <c r="I248" s="348">
        <v>61142</v>
      </c>
      <c r="J248" s="347" t="s">
        <v>250</v>
      </c>
      <c r="K248" s="347" t="s">
        <v>250</v>
      </c>
      <c r="L248" s="347" t="s">
        <v>250</v>
      </c>
      <c r="M248" s="347" t="s">
        <v>250</v>
      </c>
      <c r="N248" s="348" t="s">
        <v>392</v>
      </c>
      <c r="O248" s="345"/>
      <c r="Q248" s="349">
        <f t="shared" si="96"/>
        <v>0</v>
      </c>
      <c r="R248" s="319" t="s">
        <v>250</v>
      </c>
      <c r="S248" s="345"/>
      <c r="U248" s="349">
        <f t="shared" si="97"/>
        <v>0</v>
      </c>
      <c r="W248" s="457"/>
      <c r="X248" s="457"/>
      <c r="Y248" s="457"/>
    </row>
    <row r="249" spans="1:25" ht="15" customHeight="1">
      <c r="A249" s="319">
        <v>239</v>
      </c>
      <c r="B249" s="319">
        <f t="shared" si="81"/>
        <v>4</v>
      </c>
      <c r="C249" s="320">
        <v>6115</v>
      </c>
      <c r="D249" s="320" t="s">
        <v>1547</v>
      </c>
      <c r="F249" s="343" t="s">
        <v>250</v>
      </c>
      <c r="G249" s="343"/>
      <c r="H249" s="346">
        <v>6115</v>
      </c>
      <c r="I249" s="343" t="s">
        <v>250</v>
      </c>
      <c r="J249" s="343" t="s">
        <v>250</v>
      </c>
      <c r="K249" s="343" t="s">
        <v>250</v>
      </c>
      <c r="L249" s="343" t="s">
        <v>250</v>
      </c>
      <c r="M249" s="343" t="s">
        <v>250</v>
      </c>
      <c r="N249" s="346" t="s">
        <v>407</v>
      </c>
      <c r="O249" s="345"/>
      <c r="Q249" s="345">
        <f>O249-Q250-Q251-Q252-Q253-Q254-Q255-Q256-Q257-Q258-Q259-Q260</f>
        <v>0</v>
      </c>
      <c r="R249" s="324" t="s">
        <v>250</v>
      </c>
      <c r="S249" s="345"/>
      <c r="U249" s="345">
        <f>S249+U250+U253+U260</f>
        <v>0</v>
      </c>
      <c r="W249" s="456"/>
      <c r="X249" s="456"/>
      <c r="Y249" s="456"/>
    </row>
    <row r="250" spans="1:25" ht="15" customHeight="1">
      <c r="A250" s="319">
        <v>240</v>
      </c>
      <c r="B250" s="319">
        <f t="shared" si="81"/>
        <v>5</v>
      </c>
      <c r="C250" s="320">
        <v>61151</v>
      </c>
      <c r="D250" s="320" t="s">
        <v>1547</v>
      </c>
      <c r="F250" s="343" t="s">
        <v>250</v>
      </c>
      <c r="G250" s="343"/>
      <c r="H250" s="343" t="s">
        <v>250</v>
      </c>
      <c r="I250" s="350">
        <v>61151</v>
      </c>
      <c r="J250" s="343" t="s">
        <v>250</v>
      </c>
      <c r="K250" s="343" t="s">
        <v>250</v>
      </c>
      <c r="L250" s="343" t="s">
        <v>250</v>
      </c>
      <c r="M250" s="343" t="s">
        <v>250</v>
      </c>
      <c r="N250" s="350" t="s">
        <v>394</v>
      </c>
      <c r="O250" s="345"/>
      <c r="Q250" s="345">
        <f>O250-Q251-Q252</f>
        <v>0</v>
      </c>
      <c r="R250" s="324" t="s">
        <v>250</v>
      </c>
      <c r="S250" s="345"/>
      <c r="U250" s="345">
        <f>S250+U251+U252</f>
        <v>0</v>
      </c>
      <c r="W250" s="456"/>
      <c r="X250" s="456"/>
      <c r="Y250" s="456"/>
    </row>
    <row r="251" spans="1:25" s="319" customFormat="1" ht="15" customHeight="1">
      <c r="A251" s="319">
        <v>241</v>
      </c>
      <c r="B251" s="319">
        <f t="shared" si="81"/>
        <v>6</v>
      </c>
      <c r="C251" s="320">
        <v>611511</v>
      </c>
      <c r="D251" s="320"/>
      <c r="E251" s="320"/>
      <c r="F251" s="347" t="s">
        <v>250</v>
      </c>
      <c r="G251" s="347"/>
      <c r="H251" s="347" t="s">
        <v>250</v>
      </c>
      <c r="I251" s="347" t="s">
        <v>250</v>
      </c>
      <c r="J251" s="353">
        <v>611511</v>
      </c>
      <c r="K251" s="347" t="s">
        <v>250</v>
      </c>
      <c r="L251" s="347" t="s">
        <v>250</v>
      </c>
      <c r="M251" s="347" t="s">
        <v>250</v>
      </c>
      <c r="N251" s="353" t="s">
        <v>395</v>
      </c>
      <c r="O251" s="345"/>
      <c r="Q251" s="349">
        <f t="shared" ref="Q251:Q252" si="98">O251</f>
        <v>0</v>
      </c>
      <c r="R251" s="319" t="s">
        <v>250</v>
      </c>
      <c r="S251" s="345"/>
      <c r="U251" s="349">
        <f t="shared" ref="U251:U252" si="99">S251</f>
        <v>0</v>
      </c>
      <c r="W251" s="457"/>
      <c r="X251" s="457"/>
      <c r="Y251" s="457"/>
    </row>
    <row r="252" spans="1:25" s="319" customFormat="1" ht="15" customHeight="1">
      <c r="A252" s="319">
        <v>242</v>
      </c>
      <c r="B252" s="319">
        <f t="shared" si="81"/>
        <v>6</v>
      </c>
      <c r="C252" s="320">
        <v>611512</v>
      </c>
      <c r="D252" s="320"/>
      <c r="E252" s="320"/>
      <c r="F252" s="347" t="s">
        <v>250</v>
      </c>
      <c r="G252" s="347"/>
      <c r="H252" s="347" t="s">
        <v>250</v>
      </c>
      <c r="I252" s="347" t="s">
        <v>250</v>
      </c>
      <c r="J252" s="353">
        <v>611512</v>
      </c>
      <c r="K252" s="347" t="s">
        <v>250</v>
      </c>
      <c r="L252" s="347" t="s">
        <v>250</v>
      </c>
      <c r="M252" s="347" t="s">
        <v>250</v>
      </c>
      <c r="N252" s="353" t="s">
        <v>396</v>
      </c>
      <c r="O252" s="345"/>
      <c r="Q252" s="349">
        <f t="shared" si="98"/>
        <v>0</v>
      </c>
      <c r="R252" s="319" t="s">
        <v>250</v>
      </c>
      <c r="S252" s="345"/>
      <c r="U252" s="349">
        <f t="shared" si="99"/>
        <v>0</v>
      </c>
      <c r="W252" s="457"/>
      <c r="X252" s="457"/>
      <c r="Y252" s="457"/>
    </row>
    <row r="253" spans="1:25" ht="15" customHeight="1">
      <c r="A253" s="319">
        <v>243</v>
      </c>
      <c r="B253" s="319">
        <f t="shared" si="81"/>
        <v>5</v>
      </c>
      <c r="C253" s="320">
        <v>61152</v>
      </c>
      <c r="D253" s="320" t="s">
        <v>1547</v>
      </c>
      <c r="F253" s="343" t="s">
        <v>250</v>
      </c>
      <c r="G253" s="343"/>
      <c r="H253" s="343" t="s">
        <v>250</v>
      </c>
      <c r="I253" s="350">
        <v>61152</v>
      </c>
      <c r="J253" s="343" t="s">
        <v>250</v>
      </c>
      <c r="K253" s="343" t="s">
        <v>250</v>
      </c>
      <c r="L253" s="343" t="s">
        <v>250</v>
      </c>
      <c r="M253" s="343" t="s">
        <v>250</v>
      </c>
      <c r="N253" s="350" t="s">
        <v>397</v>
      </c>
      <c r="O253" s="345"/>
      <c r="Q253" s="345">
        <f>O253-Q254-Q255-Q256-Q257-Q258-Q259</f>
        <v>0</v>
      </c>
      <c r="R253" s="324" t="s">
        <v>250</v>
      </c>
      <c r="S253" s="345"/>
      <c r="U253" s="345">
        <f>S253+U254+U255+U256+U257</f>
        <v>0</v>
      </c>
      <c r="W253" s="456"/>
      <c r="X253" s="456"/>
      <c r="Y253" s="456"/>
    </row>
    <row r="254" spans="1:25" ht="15" customHeight="1">
      <c r="A254" s="319">
        <v>244</v>
      </c>
      <c r="B254" s="319">
        <f t="shared" si="81"/>
        <v>6</v>
      </c>
      <c r="C254" s="320">
        <v>611521</v>
      </c>
      <c r="D254" s="320" t="s">
        <v>1547</v>
      </c>
      <c r="F254" s="343" t="s">
        <v>250</v>
      </c>
      <c r="G254" s="343"/>
      <c r="H254" s="343" t="s">
        <v>250</v>
      </c>
      <c r="I254" s="343" t="s">
        <v>250</v>
      </c>
      <c r="J254" s="352">
        <v>611521</v>
      </c>
      <c r="K254" s="343" t="s">
        <v>250</v>
      </c>
      <c r="L254" s="343" t="s">
        <v>250</v>
      </c>
      <c r="M254" s="343" t="s">
        <v>250</v>
      </c>
      <c r="N254" s="352" t="s">
        <v>398</v>
      </c>
      <c r="O254" s="345"/>
      <c r="Q254" s="345">
        <f t="shared" ref="Q254:Q256" si="100">O254</f>
        <v>0</v>
      </c>
      <c r="R254" s="324" t="s">
        <v>250</v>
      </c>
      <c r="S254" s="345"/>
      <c r="U254" s="345">
        <f t="shared" ref="U254:U256" si="101">S254</f>
        <v>0</v>
      </c>
      <c r="W254" s="456"/>
      <c r="X254" s="456"/>
      <c r="Y254" s="456"/>
    </row>
    <row r="255" spans="1:25" ht="15" customHeight="1">
      <c r="A255" s="319">
        <v>245</v>
      </c>
      <c r="B255" s="319">
        <f t="shared" si="81"/>
        <v>6</v>
      </c>
      <c r="C255" s="320">
        <v>611522</v>
      </c>
      <c r="D255" s="320" t="s">
        <v>1547</v>
      </c>
      <c r="F255" s="343" t="s">
        <v>250</v>
      </c>
      <c r="G255" s="343"/>
      <c r="H255" s="343" t="s">
        <v>250</v>
      </c>
      <c r="I255" s="343" t="s">
        <v>250</v>
      </c>
      <c r="J255" s="352">
        <v>611522</v>
      </c>
      <c r="K255" s="343" t="s">
        <v>250</v>
      </c>
      <c r="L255" s="343" t="s">
        <v>250</v>
      </c>
      <c r="M255" s="343" t="s">
        <v>250</v>
      </c>
      <c r="N255" s="352" t="s">
        <v>399</v>
      </c>
      <c r="O255" s="345"/>
      <c r="Q255" s="345">
        <f t="shared" si="100"/>
        <v>0</v>
      </c>
      <c r="R255" s="324" t="s">
        <v>250</v>
      </c>
      <c r="S255" s="345"/>
      <c r="U255" s="345">
        <f t="shared" si="101"/>
        <v>0</v>
      </c>
      <c r="W255" s="456"/>
      <c r="X255" s="456"/>
      <c r="Y255" s="456"/>
    </row>
    <row r="256" spans="1:25" ht="15" customHeight="1">
      <c r="A256" s="319">
        <v>246</v>
      </c>
      <c r="B256" s="319">
        <f t="shared" si="81"/>
        <v>6</v>
      </c>
      <c r="C256" s="320">
        <v>611523</v>
      </c>
      <c r="D256" s="320" t="s">
        <v>1547</v>
      </c>
      <c r="F256" s="343" t="s">
        <v>250</v>
      </c>
      <c r="G256" s="343"/>
      <c r="H256" s="343" t="s">
        <v>250</v>
      </c>
      <c r="I256" s="343" t="s">
        <v>250</v>
      </c>
      <c r="J256" s="352">
        <v>611523</v>
      </c>
      <c r="K256" s="343" t="s">
        <v>250</v>
      </c>
      <c r="L256" s="343" t="s">
        <v>250</v>
      </c>
      <c r="M256" s="343" t="s">
        <v>250</v>
      </c>
      <c r="N256" s="352" t="s">
        <v>400</v>
      </c>
      <c r="O256" s="345"/>
      <c r="Q256" s="345">
        <f t="shared" si="100"/>
        <v>0</v>
      </c>
      <c r="R256" s="324" t="s">
        <v>250</v>
      </c>
      <c r="S256" s="345"/>
      <c r="U256" s="345">
        <f t="shared" si="101"/>
        <v>0</v>
      </c>
      <c r="W256" s="456"/>
      <c r="X256" s="456"/>
      <c r="Y256" s="456"/>
    </row>
    <row r="257" spans="1:25" ht="15" customHeight="1">
      <c r="A257" s="319">
        <v>247</v>
      </c>
      <c r="B257" s="319">
        <f t="shared" si="81"/>
        <v>6</v>
      </c>
      <c r="C257" s="320">
        <v>611528</v>
      </c>
      <c r="D257" s="320" t="s">
        <v>1547</v>
      </c>
      <c r="F257" s="343" t="s">
        <v>250</v>
      </c>
      <c r="G257" s="343"/>
      <c r="H257" s="343" t="s">
        <v>250</v>
      </c>
      <c r="I257" s="343" t="s">
        <v>250</v>
      </c>
      <c r="J257" s="352">
        <v>611528</v>
      </c>
      <c r="K257" s="343" t="s">
        <v>250</v>
      </c>
      <c r="L257" s="343" t="s">
        <v>250</v>
      </c>
      <c r="M257" s="343" t="s">
        <v>250</v>
      </c>
      <c r="N257" s="352" t="s">
        <v>403</v>
      </c>
      <c r="O257" s="345"/>
      <c r="Q257" s="345">
        <f>O257-Q258-Q259</f>
        <v>0</v>
      </c>
      <c r="R257" s="324" t="s">
        <v>250</v>
      </c>
      <c r="S257" s="345"/>
      <c r="U257" s="345">
        <f>S257+U258+U259</f>
        <v>0</v>
      </c>
      <c r="W257" s="456"/>
      <c r="X257" s="456"/>
      <c r="Y257" s="456"/>
    </row>
    <row r="258" spans="1:25" s="319" customFormat="1" ht="15" customHeight="1">
      <c r="A258" s="319">
        <v>248</v>
      </c>
      <c r="B258" s="319">
        <f t="shared" si="81"/>
        <v>7</v>
      </c>
      <c r="C258" s="320">
        <v>6115281</v>
      </c>
      <c r="D258" s="320"/>
      <c r="E258" s="320"/>
      <c r="F258" s="347" t="s">
        <v>250</v>
      </c>
      <c r="G258" s="347"/>
      <c r="H258" s="347" t="s">
        <v>250</v>
      </c>
      <c r="I258" s="347" t="s">
        <v>250</v>
      </c>
      <c r="J258" s="347" t="s">
        <v>250</v>
      </c>
      <c r="K258" s="354">
        <v>6115281</v>
      </c>
      <c r="L258" s="347" t="s">
        <v>250</v>
      </c>
      <c r="M258" s="347" t="s">
        <v>250</v>
      </c>
      <c r="N258" s="354" t="s">
        <v>408</v>
      </c>
      <c r="O258" s="345"/>
      <c r="Q258" s="349">
        <f t="shared" ref="Q258:Q259" si="102">O258</f>
        <v>0</v>
      </c>
      <c r="R258" s="319" t="s">
        <v>250</v>
      </c>
      <c r="S258" s="345"/>
      <c r="U258" s="349">
        <f t="shared" ref="U258:U259" si="103">S258</f>
        <v>0</v>
      </c>
      <c r="W258" s="457"/>
      <c r="X258" s="457"/>
      <c r="Y258" s="457"/>
    </row>
    <row r="259" spans="1:25" s="319" customFormat="1" ht="15" customHeight="1">
      <c r="A259" s="319">
        <v>249</v>
      </c>
      <c r="B259" s="319">
        <f t="shared" si="81"/>
        <v>7</v>
      </c>
      <c r="C259" s="320">
        <v>6115288</v>
      </c>
      <c r="D259" s="320"/>
      <c r="E259" s="320"/>
      <c r="F259" s="347" t="s">
        <v>250</v>
      </c>
      <c r="G259" s="347"/>
      <c r="H259" s="347" t="s">
        <v>250</v>
      </c>
      <c r="I259" s="347" t="s">
        <v>250</v>
      </c>
      <c r="J259" s="347" t="s">
        <v>250</v>
      </c>
      <c r="K259" s="354">
        <v>6115288</v>
      </c>
      <c r="L259" s="347" t="s">
        <v>250</v>
      </c>
      <c r="M259" s="347" t="s">
        <v>250</v>
      </c>
      <c r="N259" s="354" t="s">
        <v>409</v>
      </c>
      <c r="O259" s="345"/>
      <c r="Q259" s="349">
        <f t="shared" si="102"/>
        <v>0</v>
      </c>
      <c r="R259" s="319" t="s">
        <v>250</v>
      </c>
      <c r="S259" s="345"/>
      <c r="U259" s="349">
        <f t="shared" si="103"/>
        <v>0</v>
      </c>
      <c r="W259" s="457"/>
      <c r="X259" s="457"/>
      <c r="Y259" s="457"/>
    </row>
    <row r="260" spans="1:25" ht="15" customHeight="1">
      <c r="A260" s="319">
        <v>250</v>
      </c>
      <c r="B260" s="319">
        <f t="shared" si="81"/>
        <v>5</v>
      </c>
      <c r="C260" s="320">
        <v>61153</v>
      </c>
      <c r="D260" s="320" t="s">
        <v>1547</v>
      </c>
      <c r="F260" s="343" t="s">
        <v>250</v>
      </c>
      <c r="G260" s="343"/>
      <c r="H260" s="343" t="s">
        <v>250</v>
      </c>
      <c r="I260" s="350">
        <v>61153</v>
      </c>
      <c r="J260" s="343" t="s">
        <v>250</v>
      </c>
      <c r="K260" s="343" t="s">
        <v>250</v>
      </c>
      <c r="L260" s="343" t="s">
        <v>250</v>
      </c>
      <c r="M260" s="343" t="s">
        <v>250</v>
      </c>
      <c r="N260" s="350" t="s">
        <v>404</v>
      </c>
      <c r="O260" s="345"/>
      <c r="Q260" s="345">
        <f>O260</f>
        <v>0</v>
      </c>
      <c r="R260" s="324" t="s">
        <v>250</v>
      </c>
      <c r="S260" s="345"/>
      <c r="U260" s="345">
        <f>S260</f>
        <v>0</v>
      </c>
      <c r="W260" s="456"/>
      <c r="X260" s="456"/>
      <c r="Y260" s="456"/>
    </row>
    <row r="261" spans="1:25" ht="15" customHeight="1">
      <c r="A261" s="319">
        <v>251</v>
      </c>
      <c r="B261" s="319">
        <f t="shared" si="81"/>
        <v>4</v>
      </c>
      <c r="C261" s="320">
        <v>6116</v>
      </c>
      <c r="D261" s="320" t="s">
        <v>1547</v>
      </c>
      <c r="F261" s="343" t="s">
        <v>250</v>
      </c>
      <c r="G261" s="343"/>
      <c r="H261" s="346">
        <v>6116</v>
      </c>
      <c r="I261" s="343" t="s">
        <v>250</v>
      </c>
      <c r="J261" s="343" t="s">
        <v>250</v>
      </c>
      <c r="K261" s="343" t="s">
        <v>250</v>
      </c>
      <c r="L261" s="343" t="s">
        <v>250</v>
      </c>
      <c r="M261" s="343" t="s">
        <v>250</v>
      </c>
      <c r="N261" s="346" t="s">
        <v>410</v>
      </c>
      <c r="O261" s="345"/>
      <c r="Q261" s="345">
        <f>O261</f>
        <v>0</v>
      </c>
      <c r="R261" s="324" t="s">
        <v>250</v>
      </c>
      <c r="S261" s="345"/>
      <c r="U261" s="345">
        <f>S261</f>
        <v>0</v>
      </c>
      <c r="W261" s="456"/>
      <c r="X261" s="456"/>
      <c r="Y261" s="456"/>
    </row>
    <row r="262" spans="1:25" ht="15" customHeight="1">
      <c r="A262" s="319">
        <v>252</v>
      </c>
      <c r="B262" s="319">
        <f t="shared" si="81"/>
        <v>3</v>
      </c>
      <c r="C262" s="320">
        <v>612</v>
      </c>
      <c r="D262" s="320" t="s">
        <v>1547</v>
      </c>
      <c r="F262" s="343" t="s">
        <v>250</v>
      </c>
      <c r="G262" s="344">
        <v>612</v>
      </c>
      <c r="H262" s="343" t="s">
        <v>250</v>
      </c>
      <c r="I262" s="343" t="s">
        <v>250</v>
      </c>
      <c r="J262" s="343" t="s">
        <v>250</v>
      </c>
      <c r="K262" s="343" t="s">
        <v>250</v>
      </c>
      <c r="L262" s="343" t="s">
        <v>250</v>
      </c>
      <c r="M262" s="343" t="s">
        <v>250</v>
      </c>
      <c r="N262" s="344" t="s">
        <v>411</v>
      </c>
      <c r="O262" s="345"/>
      <c r="Q262" s="345">
        <f>O262-SUM(Q263:Q373)</f>
        <v>0</v>
      </c>
      <c r="R262" s="324" t="s">
        <v>250</v>
      </c>
      <c r="S262" s="345"/>
      <c r="U262" s="345">
        <f>S262+U263+U332+U358+U373</f>
        <v>0</v>
      </c>
      <c r="W262" s="456"/>
      <c r="X262" s="456"/>
      <c r="Y262" s="456"/>
    </row>
    <row r="263" spans="1:25" ht="15" customHeight="1">
      <c r="A263" s="319">
        <v>253</v>
      </c>
      <c r="B263" s="319">
        <f t="shared" si="81"/>
        <v>4</v>
      </c>
      <c r="C263" s="320">
        <v>6121</v>
      </c>
      <c r="D263" s="320" t="s">
        <v>1547</v>
      </c>
      <c r="F263" s="343" t="s">
        <v>250</v>
      </c>
      <c r="G263" s="343"/>
      <c r="H263" s="346">
        <v>6121</v>
      </c>
      <c r="I263" s="343" t="s">
        <v>250</v>
      </c>
      <c r="J263" s="343" t="s">
        <v>250</v>
      </c>
      <c r="K263" s="343" t="s">
        <v>250</v>
      </c>
      <c r="L263" s="343" t="s">
        <v>250</v>
      </c>
      <c r="M263" s="343" t="s">
        <v>250</v>
      </c>
      <c r="N263" s="346" t="s">
        <v>412</v>
      </c>
      <c r="O263" s="345"/>
      <c r="Q263" s="345">
        <f>O263-Q264-Q265-Q266-Q267-Q268-Q269-Q270-Q271-Q272-Q273-Q274-Q275-Q276-Q277-Q278-Q279-Q280-Q281-Q282-Q283-Q284-Q285-Q286-Q287-Q288-Q289-Q290-Q291-Q292-Q293-Q294-Q295-Q296-Q297-Q298-Q299-Q300-Q301-Q302-Q303-Q304-Q305-Q306-Q307-Q308-Q309-Q310-Q311-Q312-Q313-Q314-Q315-Q316-Q317-Q318-Q319-Q320-Q321-Q322-Q323-Q324-Q325-Q326-Q327-Q328-Q329-Q330-Q331</f>
        <v>0</v>
      </c>
      <c r="R263" s="324" t="s">
        <v>250</v>
      </c>
      <c r="S263" s="345"/>
      <c r="U263" s="345">
        <f>S263+U264+U280+U284+U285+U289+U294+U331</f>
        <v>0</v>
      </c>
      <c r="W263" s="456"/>
      <c r="X263" s="456"/>
      <c r="Y263" s="456"/>
    </row>
    <row r="264" spans="1:25" ht="15" customHeight="1">
      <c r="A264" s="319">
        <v>254</v>
      </c>
      <c r="B264" s="319">
        <f t="shared" si="81"/>
        <v>5</v>
      </c>
      <c r="C264" s="320">
        <v>61211</v>
      </c>
      <c r="D264" s="320" t="s">
        <v>1547</v>
      </c>
      <c r="F264" s="343" t="s">
        <v>250</v>
      </c>
      <c r="G264" s="343"/>
      <c r="H264" s="343" t="s">
        <v>250</v>
      </c>
      <c r="I264" s="350">
        <v>61211</v>
      </c>
      <c r="J264" s="343" t="s">
        <v>250</v>
      </c>
      <c r="K264" s="343" t="s">
        <v>250</v>
      </c>
      <c r="L264" s="343" t="s">
        <v>250</v>
      </c>
      <c r="M264" s="343" t="s">
        <v>250</v>
      </c>
      <c r="N264" s="350" t="s">
        <v>413</v>
      </c>
      <c r="O264" s="345"/>
      <c r="Q264" s="345">
        <f>O264-Q265-Q266-Q267-Q268-Q269-Q270-Q271-Q272-Q273-Q274-Q275-Q276-Q277-Q278-Q279</f>
        <v>0</v>
      </c>
      <c r="R264" s="324" t="s">
        <v>250</v>
      </c>
      <c r="S264" s="345"/>
      <c r="U264" s="345">
        <f>S264+U265+U270+U274+U278+U279</f>
        <v>0</v>
      </c>
      <c r="W264" s="456"/>
      <c r="X264" s="456"/>
      <c r="Y264" s="456"/>
    </row>
    <row r="265" spans="1:25" ht="15" customHeight="1">
      <c r="A265" s="319">
        <v>255</v>
      </c>
      <c r="B265" s="319">
        <f t="shared" si="81"/>
        <v>6</v>
      </c>
      <c r="C265" s="320">
        <v>612111</v>
      </c>
      <c r="D265" s="320" t="s">
        <v>1547</v>
      </c>
      <c r="F265" s="343" t="s">
        <v>250</v>
      </c>
      <c r="G265" s="343"/>
      <c r="H265" s="343" t="s">
        <v>250</v>
      </c>
      <c r="I265" s="343" t="s">
        <v>250</v>
      </c>
      <c r="J265" s="352">
        <v>612111</v>
      </c>
      <c r="K265" s="343" t="s">
        <v>250</v>
      </c>
      <c r="L265" s="343" t="s">
        <v>250</v>
      </c>
      <c r="M265" s="343" t="s">
        <v>250</v>
      </c>
      <c r="N265" s="352" t="s">
        <v>414</v>
      </c>
      <c r="O265" s="345"/>
      <c r="Q265" s="345">
        <f>O265-Q266-Q267-Q268-Q269</f>
        <v>0</v>
      </c>
      <c r="R265" s="324" t="s">
        <v>250</v>
      </c>
      <c r="S265" s="345"/>
      <c r="U265" s="345">
        <f>S265+U266+U267+U268+U269</f>
        <v>0</v>
      </c>
      <c r="W265" s="456"/>
      <c r="X265" s="456"/>
      <c r="Y265" s="456"/>
    </row>
    <row r="266" spans="1:25" ht="15" customHeight="1">
      <c r="A266" s="319">
        <v>256</v>
      </c>
      <c r="B266" s="319">
        <f t="shared" si="81"/>
        <v>7</v>
      </c>
      <c r="C266" s="320">
        <v>6121111</v>
      </c>
      <c r="D266" s="320" t="s">
        <v>1547</v>
      </c>
      <c r="F266" s="343" t="s">
        <v>250</v>
      </c>
      <c r="G266" s="343"/>
      <c r="H266" s="343" t="s">
        <v>250</v>
      </c>
      <c r="I266" s="343" t="s">
        <v>250</v>
      </c>
      <c r="J266" s="343" t="s">
        <v>250</v>
      </c>
      <c r="K266" s="357">
        <v>6121111</v>
      </c>
      <c r="L266" s="343" t="s">
        <v>250</v>
      </c>
      <c r="M266" s="343" t="s">
        <v>250</v>
      </c>
      <c r="N266" s="357" t="s">
        <v>415</v>
      </c>
      <c r="O266" s="345"/>
      <c r="Q266" s="345">
        <f t="shared" ref="Q266:Q269" si="104">O266</f>
        <v>0</v>
      </c>
      <c r="R266" s="324" t="s">
        <v>250</v>
      </c>
      <c r="S266" s="345"/>
      <c r="U266" s="345">
        <f t="shared" ref="U266:U269" si="105">S266</f>
        <v>0</v>
      </c>
      <c r="W266" s="456"/>
      <c r="X266" s="456"/>
      <c r="Y266" s="456"/>
    </row>
    <row r="267" spans="1:25" ht="15" customHeight="1">
      <c r="A267" s="319">
        <v>257</v>
      </c>
      <c r="B267" s="319">
        <f t="shared" si="81"/>
        <v>7</v>
      </c>
      <c r="C267" s="320">
        <v>6121112</v>
      </c>
      <c r="D267" s="320" t="s">
        <v>1547</v>
      </c>
      <c r="F267" s="343" t="s">
        <v>250</v>
      </c>
      <c r="G267" s="343"/>
      <c r="H267" s="343" t="s">
        <v>250</v>
      </c>
      <c r="I267" s="343" t="s">
        <v>250</v>
      </c>
      <c r="J267" s="343" t="s">
        <v>250</v>
      </c>
      <c r="K267" s="357">
        <v>6121112</v>
      </c>
      <c r="L267" s="343" t="s">
        <v>250</v>
      </c>
      <c r="M267" s="343" t="s">
        <v>250</v>
      </c>
      <c r="N267" s="357" t="s">
        <v>416</v>
      </c>
      <c r="O267" s="345"/>
      <c r="Q267" s="345">
        <f t="shared" si="104"/>
        <v>0</v>
      </c>
      <c r="R267" s="324" t="s">
        <v>250</v>
      </c>
      <c r="S267" s="345"/>
      <c r="U267" s="345">
        <f t="shared" si="105"/>
        <v>0</v>
      </c>
      <c r="W267" s="456"/>
      <c r="X267" s="456"/>
      <c r="Y267" s="456"/>
    </row>
    <row r="268" spans="1:25" ht="15" customHeight="1">
      <c r="A268" s="319">
        <v>258</v>
      </c>
      <c r="B268" s="319">
        <f t="shared" ref="B268:B331" si="106">LEN(C268)</f>
        <v>7</v>
      </c>
      <c r="C268" s="320">
        <v>6121113</v>
      </c>
      <c r="D268" s="320" t="s">
        <v>1547</v>
      </c>
      <c r="F268" s="343" t="s">
        <v>250</v>
      </c>
      <c r="G268" s="343"/>
      <c r="H268" s="343" t="s">
        <v>250</v>
      </c>
      <c r="I268" s="343" t="s">
        <v>250</v>
      </c>
      <c r="J268" s="343" t="s">
        <v>250</v>
      </c>
      <c r="K268" s="357">
        <v>6121113</v>
      </c>
      <c r="L268" s="343" t="s">
        <v>250</v>
      </c>
      <c r="M268" s="343" t="s">
        <v>250</v>
      </c>
      <c r="N268" s="357" t="s">
        <v>417</v>
      </c>
      <c r="O268" s="345"/>
      <c r="Q268" s="345">
        <f t="shared" si="104"/>
        <v>0</v>
      </c>
      <c r="R268" s="324" t="s">
        <v>250</v>
      </c>
      <c r="S268" s="345"/>
      <c r="U268" s="345">
        <f t="shared" si="105"/>
        <v>0</v>
      </c>
      <c r="W268" s="456"/>
      <c r="X268" s="456"/>
      <c r="Y268" s="456"/>
    </row>
    <row r="269" spans="1:25" ht="15" customHeight="1">
      <c r="A269" s="319">
        <v>259</v>
      </c>
      <c r="B269" s="319">
        <f t="shared" si="106"/>
        <v>7</v>
      </c>
      <c r="C269" s="320">
        <v>6121118</v>
      </c>
      <c r="D269" s="320" t="s">
        <v>1547</v>
      </c>
      <c r="F269" s="343" t="s">
        <v>250</v>
      </c>
      <c r="G269" s="343"/>
      <c r="H269" s="343" t="s">
        <v>250</v>
      </c>
      <c r="I269" s="343" t="s">
        <v>250</v>
      </c>
      <c r="J269" s="343" t="s">
        <v>250</v>
      </c>
      <c r="K269" s="357">
        <v>6121118</v>
      </c>
      <c r="L269" s="343" t="s">
        <v>250</v>
      </c>
      <c r="M269" s="343" t="s">
        <v>250</v>
      </c>
      <c r="N269" s="357" t="s">
        <v>418</v>
      </c>
      <c r="O269" s="345"/>
      <c r="Q269" s="345">
        <f t="shared" si="104"/>
        <v>0</v>
      </c>
      <c r="R269" s="324" t="s">
        <v>250</v>
      </c>
      <c r="S269" s="345"/>
      <c r="U269" s="345">
        <f t="shared" si="105"/>
        <v>0</v>
      </c>
      <c r="W269" s="456"/>
      <c r="X269" s="456"/>
      <c r="Y269" s="456"/>
    </row>
    <row r="270" spans="1:25" ht="15" customHeight="1">
      <c r="A270" s="319">
        <v>260</v>
      </c>
      <c r="B270" s="319">
        <f t="shared" si="106"/>
        <v>6</v>
      </c>
      <c r="C270" s="320">
        <v>612112</v>
      </c>
      <c r="D270" s="320" t="s">
        <v>1547</v>
      </c>
      <c r="F270" s="343" t="s">
        <v>250</v>
      </c>
      <c r="G270" s="343"/>
      <c r="H270" s="343" t="s">
        <v>250</v>
      </c>
      <c r="I270" s="343" t="s">
        <v>250</v>
      </c>
      <c r="J270" s="352">
        <v>612112</v>
      </c>
      <c r="K270" s="343" t="s">
        <v>250</v>
      </c>
      <c r="L270" s="343" t="s">
        <v>250</v>
      </c>
      <c r="M270" s="343" t="s">
        <v>250</v>
      </c>
      <c r="N270" s="352" t="s">
        <v>419</v>
      </c>
      <c r="O270" s="345"/>
      <c r="Q270" s="345">
        <f>O270-Q271-Q272-Q273</f>
        <v>0</v>
      </c>
      <c r="R270" s="324" t="s">
        <v>250</v>
      </c>
      <c r="S270" s="345"/>
      <c r="U270" s="345">
        <f>S270+U271+U272+U273</f>
        <v>0</v>
      </c>
      <c r="W270" s="456"/>
      <c r="X270" s="456"/>
      <c r="Y270" s="456"/>
    </row>
    <row r="271" spans="1:25" s="319" customFormat="1" ht="15" customHeight="1">
      <c r="A271" s="319">
        <v>261</v>
      </c>
      <c r="B271" s="319">
        <f t="shared" si="106"/>
        <v>7</v>
      </c>
      <c r="C271" s="320">
        <v>6121121</v>
      </c>
      <c r="D271" s="320"/>
      <c r="E271" s="320"/>
      <c r="F271" s="347" t="s">
        <v>250</v>
      </c>
      <c r="G271" s="347"/>
      <c r="H271" s="347" t="s">
        <v>250</v>
      </c>
      <c r="I271" s="347" t="s">
        <v>250</v>
      </c>
      <c r="J271" s="347" t="s">
        <v>250</v>
      </c>
      <c r="K271" s="354">
        <v>6121121</v>
      </c>
      <c r="L271" s="347" t="s">
        <v>250</v>
      </c>
      <c r="M271" s="347" t="s">
        <v>250</v>
      </c>
      <c r="N271" s="354" t="s">
        <v>420</v>
      </c>
      <c r="O271" s="345"/>
      <c r="Q271" s="349">
        <f t="shared" ref="Q271:Q273" si="107">O271</f>
        <v>0</v>
      </c>
      <c r="R271" s="319" t="s">
        <v>250</v>
      </c>
      <c r="S271" s="345"/>
      <c r="U271" s="349">
        <f t="shared" ref="U271:U273" si="108">S271</f>
        <v>0</v>
      </c>
      <c r="W271" s="457"/>
      <c r="X271" s="457"/>
      <c r="Y271" s="457"/>
    </row>
    <row r="272" spans="1:25" s="319" customFormat="1" ht="15" customHeight="1">
      <c r="A272" s="319">
        <v>262</v>
      </c>
      <c r="B272" s="319">
        <f t="shared" si="106"/>
        <v>7</v>
      </c>
      <c r="C272" s="320">
        <v>6121122</v>
      </c>
      <c r="D272" s="320"/>
      <c r="E272" s="320"/>
      <c r="F272" s="347" t="s">
        <v>250</v>
      </c>
      <c r="G272" s="347"/>
      <c r="H272" s="347" t="s">
        <v>250</v>
      </c>
      <c r="I272" s="347" t="s">
        <v>250</v>
      </c>
      <c r="J272" s="347" t="s">
        <v>250</v>
      </c>
      <c r="K272" s="354">
        <v>6121122</v>
      </c>
      <c r="L272" s="347" t="s">
        <v>250</v>
      </c>
      <c r="M272" s="347" t="s">
        <v>250</v>
      </c>
      <c r="N272" s="354" t="s">
        <v>421</v>
      </c>
      <c r="O272" s="345"/>
      <c r="Q272" s="349">
        <f t="shared" si="107"/>
        <v>0</v>
      </c>
      <c r="R272" s="319" t="s">
        <v>250</v>
      </c>
      <c r="S272" s="345"/>
      <c r="U272" s="349">
        <f t="shared" si="108"/>
        <v>0</v>
      </c>
      <c r="W272" s="457"/>
      <c r="X272" s="457"/>
      <c r="Y272" s="457"/>
    </row>
    <row r="273" spans="1:25" s="319" customFormat="1" ht="15" customHeight="1">
      <c r="A273" s="319">
        <v>263</v>
      </c>
      <c r="B273" s="319">
        <f t="shared" si="106"/>
        <v>7</v>
      </c>
      <c r="C273" s="320">
        <v>6121128</v>
      </c>
      <c r="D273" s="320"/>
      <c r="E273" s="320"/>
      <c r="F273" s="347" t="s">
        <v>250</v>
      </c>
      <c r="G273" s="347"/>
      <c r="H273" s="347" t="s">
        <v>250</v>
      </c>
      <c r="I273" s="347" t="s">
        <v>250</v>
      </c>
      <c r="J273" s="347" t="s">
        <v>250</v>
      </c>
      <c r="K273" s="354">
        <v>6121128</v>
      </c>
      <c r="L273" s="347" t="s">
        <v>250</v>
      </c>
      <c r="M273" s="347" t="s">
        <v>250</v>
      </c>
      <c r="N273" s="354" t="s">
        <v>422</v>
      </c>
      <c r="O273" s="345"/>
      <c r="Q273" s="349">
        <f t="shared" si="107"/>
        <v>0</v>
      </c>
      <c r="R273" s="319" t="s">
        <v>250</v>
      </c>
      <c r="S273" s="345"/>
      <c r="U273" s="349">
        <f t="shared" si="108"/>
        <v>0</v>
      </c>
      <c r="W273" s="457"/>
      <c r="X273" s="457"/>
      <c r="Y273" s="457"/>
    </row>
    <row r="274" spans="1:25" ht="15" customHeight="1">
      <c r="A274" s="319">
        <v>264</v>
      </c>
      <c r="B274" s="319">
        <f t="shared" si="106"/>
        <v>6</v>
      </c>
      <c r="C274" s="320">
        <v>612113</v>
      </c>
      <c r="D274" s="320" t="s">
        <v>1547</v>
      </c>
      <c r="F274" s="343" t="s">
        <v>250</v>
      </c>
      <c r="G274" s="343"/>
      <c r="H274" s="343" t="s">
        <v>250</v>
      </c>
      <c r="I274" s="343" t="s">
        <v>250</v>
      </c>
      <c r="J274" s="352">
        <v>612113</v>
      </c>
      <c r="K274" s="343" t="s">
        <v>250</v>
      </c>
      <c r="L274" s="343" t="s">
        <v>250</v>
      </c>
      <c r="M274" s="343" t="s">
        <v>250</v>
      </c>
      <c r="N274" s="352" t="s">
        <v>423</v>
      </c>
      <c r="O274" s="345"/>
      <c r="Q274" s="345">
        <f>O274-Q275-Q276-Q277</f>
        <v>0</v>
      </c>
      <c r="R274" s="324" t="s">
        <v>250</v>
      </c>
      <c r="S274" s="345"/>
      <c r="U274" s="345">
        <f>S274+U275+U276+U277</f>
        <v>0</v>
      </c>
      <c r="W274" s="456"/>
      <c r="X274" s="456"/>
      <c r="Y274" s="456"/>
    </row>
    <row r="275" spans="1:25" s="319" customFormat="1" ht="15" customHeight="1">
      <c r="A275" s="319">
        <v>265</v>
      </c>
      <c r="B275" s="319">
        <f t="shared" si="106"/>
        <v>7</v>
      </c>
      <c r="C275" s="320">
        <v>6121131</v>
      </c>
      <c r="D275" s="320"/>
      <c r="E275" s="320"/>
      <c r="F275" s="347" t="s">
        <v>250</v>
      </c>
      <c r="G275" s="347"/>
      <c r="H275" s="347" t="s">
        <v>250</v>
      </c>
      <c r="I275" s="347" t="s">
        <v>250</v>
      </c>
      <c r="J275" s="347" t="s">
        <v>250</v>
      </c>
      <c r="K275" s="354">
        <v>6121131</v>
      </c>
      <c r="L275" s="347" t="s">
        <v>250</v>
      </c>
      <c r="M275" s="347" t="s">
        <v>250</v>
      </c>
      <c r="N275" s="354" t="s">
        <v>424</v>
      </c>
      <c r="O275" s="345"/>
      <c r="Q275" s="349">
        <f t="shared" ref="Q275:Q277" si="109">O275</f>
        <v>0</v>
      </c>
      <c r="R275" s="319" t="s">
        <v>250</v>
      </c>
      <c r="S275" s="345"/>
      <c r="U275" s="349">
        <f t="shared" ref="U275:U277" si="110">S275</f>
        <v>0</v>
      </c>
      <c r="W275" s="457"/>
      <c r="X275" s="457"/>
      <c r="Y275" s="457"/>
    </row>
    <row r="276" spans="1:25" s="319" customFormat="1" ht="15" customHeight="1">
      <c r="A276" s="319">
        <v>266</v>
      </c>
      <c r="B276" s="319">
        <f t="shared" si="106"/>
        <v>7</v>
      </c>
      <c r="C276" s="320">
        <v>6121132</v>
      </c>
      <c r="D276" s="320"/>
      <c r="E276" s="320"/>
      <c r="F276" s="347" t="s">
        <v>250</v>
      </c>
      <c r="G276" s="347"/>
      <c r="H276" s="347" t="s">
        <v>250</v>
      </c>
      <c r="I276" s="347" t="s">
        <v>250</v>
      </c>
      <c r="J276" s="347" t="s">
        <v>250</v>
      </c>
      <c r="K276" s="354">
        <v>6121132</v>
      </c>
      <c r="L276" s="347" t="s">
        <v>250</v>
      </c>
      <c r="M276" s="347" t="s">
        <v>250</v>
      </c>
      <c r="N276" s="354" t="s">
        <v>425</v>
      </c>
      <c r="O276" s="345"/>
      <c r="Q276" s="349">
        <f t="shared" si="109"/>
        <v>0</v>
      </c>
      <c r="R276" s="319" t="s">
        <v>250</v>
      </c>
      <c r="S276" s="345"/>
      <c r="U276" s="349">
        <f t="shared" si="110"/>
        <v>0</v>
      </c>
      <c r="W276" s="457"/>
      <c r="X276" s="457"/>
      <c r="Y276" s="457"/>
    </row>
    <row r="277" spans="1:25" s="319" customFormat="1" ht="15" customHeight="1">
      <c r="A277" s="319">
        <v>267</v>
      </c>
      <c r="B277" s="319">
        <f t="shared" si="106"/>
        <v>7</v>
      </c>
      <c r="C277" s="320">
        <v>6121138</v>
      </c>
      <c r="D277" s="320"/>
      <c r="E277" s="320"/>
      <c r="F277" s="347" t="s">
        <v>250</v>
      </c>
      <c r="G277" s="347"/>
      <c r="H277" s="347" t="s">
        <v>250</v>
      </c>
      <c r="I277" s="347" t="s">
        <v>250</v>
      </c>
      <c r="J277" s="347" t="s">
        <v>250</v>
      </c>
      <c r="K277" s="354">
        <v>6121138</v>
      </c>
      <c r="L277" s="347" t="s">
        <v>250</v>
      </c>
      <c r="M277" s="347" t="s">
        <v>250</v>
      </c>
      <c r="N277" s="354" t="s">
        <v>426</v>
      </c>
      <c r="O277" s="345"/>
      <c r="Q277" s="349">
        <f t="shared" si="109"/>
        <v>0</v>
      </c>
      <c r="R277" s="319" t="s">
        <v>250</v>
      </c>
      <c r="S277" s="345"/>
      <c r="U277" s="349">
        <f t="shared" si="110"/>
        <v>0</v>
      </c>
      <c r="W277" s="457"/>
      <c r="X277" s="457"/>
      <c r="Y277" s="457"/>
    </row>
    <row r="278" spans="1:25" ht="15" customHeight="1">
      <c r="A278" s="319">
        <v>268</v>
      </c>
      <c r="B278" s="319">
        <f t="shared" si="106"/>
        <v>6</v>
      </c>
      <c r="C278" s="320">
        <v>612114</v>
      </c>
      <c r="D278" s="320" t="s">
        <v>1547</v>
      </c>
      <c r="F278" s="343" t="s">
        <v>250</v>
      </c>
      <c r="G278" s="343"/>
      <c r="H278" s="343" t="s">
        <v>250</v>
      </c>
      <c r="I278" s="343" t="s">
        <v>250</v>
      </c>
      <c r="J278" s="352">
        <v>612114</v>
      </c>
      <c r="K278" s="343" t="s">
        <v>250</v>
      </c>
      <c r="L278" s="343" t="s">
        <v>250</v>
      </c>
      <c r="M278" s="343" t="s">
        <v>250</v>
      </c>
      <c r="N278" s="352" t="s">
        <v>427</v>
      </c>
      <c r="O278" s="345"/>
      <c r="Q278" s="345">
        <f>O278</f>
        <v>0</v>
      </c>
      <c r="R278" s="324" t="s">
        <v>250</v>
      </c>
      <c r="S278" s="345"/>
      <c r="U278" s="345">
        <f>S278</f>
        <v>0</v>
      </c>
      <c r="W278" s="456"/>
      <c r="X278" s="456"/>
      <c r="Y278" s="456"/>
    </row>
    <row r="279" spans="1:25" ht="15" customHeight="1">
      <c r="A279" s="319">
        <v>269</v>
      </c>
      <c r="B279" s="319">
        <f t="shared" si="106"/>
        <v>6</v>
      </c>
      <c r="C279" s="320">
        <v>612118</v>
      </c>
      <c r="D279" s="320" t="s">
        <v>1547</v>
      </c>
      <c r="F279" s="343" t="s">
        <v>250</v>
      </c>
      <c r="G279" s="343"/>
      <c r="H279" s="343" t="s">
        <v>250</v>
      </c>
      <c r="I279" s="343" t="s">
        <v>250</v>
      </c>
      <c r="J279" s="352">
        <v>612118</v>
      </c>
      <c r="K279" s="343" t="s">
        <v>250</v>
      </c>
      <c r="L279" s="343" t="s">
        <v>250</v>
      </c>
      <c r="M279" s="343" t="s">
        <v>250</v>
      </c>
      <c r="N279" s="352" t="s">
        <v>428</v>
      </c>
      <c r="O279" s="345"/>
      <c r="Q279" s="345">
        <f>O279</f>
        <v>0</v>
      </c>
      <c r="R279" s="324" t="s">
        <v>250</v>
      </c>
      <c r="S279" s="345"/>
      <c r="U279" s="345">
        <f>S279</f>
        <v>0</v>
      </c>
      <c r="W279" s="456"/>
      <c r="X279" s="456"/>
      <c r="Y279" s="456"/>
    </row>
    <row r="280" spans="1:25" ht="15" customHeight="1">
      <c r="A280" s="319">
        <v>270</v>
      </c>
      <c r="B280" s="319">
        <f t="shared" si="106"/>
        <v>5</v>
      </c>
      <c r="C280" s="320">
        <v>61212</v>
      </c>
      <c r="D280" s="320" t="s">
        <v>1547</v>
      </c>
      <c r="F280" s="343" t="s">
        <v>250</v>
      </c>
      <c r="G280" s="343"/>
      <c r="H280" s="343" t="s">
        <v>250</v>
      </c>
      <c r="I280" s="350">
        <v>61212</v>
      </c>
      <c r="J280" s="343" t="s">
        <v>250</v>
      </c>
      <c r="K280" s="343" t="s">
        <v>250</v>
      </c>
      <c r="L280" s="343" t="s">
        <v>250</v>
      </c>
      <c r="M280" s="343" t="s">
        <v>250</v>
      </c>
      <c r="N280" s="350" t="s">
        <v>429</v>
      </c>
      <c r="O280" s="345"/>
      <c r="Q280" s="345">
        <f>O280-Q281-Q282-Q283</f>
        <v>0</v>
      </c>
      <c r="R280" s="324" t="s">
        <v>250</v>
      </c>
      <c r="S280" s="345"/>
      <c r="U280" s="345">
        <f>S280+U281+U282+U283</f>
        <v>0</v>
      </c>
      <c r="W280" s="456"/>
      <c r="X280" s="456"/>
      <c r="Y280" s="456"/>
    </row>
    <row r="281" spans="1:25" ht="15" customHeight="1">
      <c r="A281" s="319">
        <v>271</v>
      </c>
      <c r="B281" s="319">
        <f t="shared" si="106"/>
        <v>6</v>
      </c>
      <c r="C281" s="320">
        <v>612121</v>
      </c>
      <c r="D281" s="320" t="s">
        <v>1547</v>
      </c>
      <c r="F281" s="343" t="s">
        <v>250</v>
      </c>
      <c r="G281" s="343"/>
      <c r="H281" s="343" t="s">
        <v>250</v>
      </c>
      <c r="I281" s="343" t="s">
        <v>250</v>
      </c>
      <c r="J281" s="352">
        <v>612121</v>
      </c>
      <c r="K281" s="343" t="s">
        <v>250</v>
      </c>
      <c r="L281" s="343" t="s">
        <v>250</v>
      </c>
      <c r="M281" s="343" t="s">
        <v>250</v>
      </c>
      <c r="N281" s="352" t="s">
        <v>430</v>
      </c>
      <c r="O281" s="345"/>
      <c r="Q281" s="345">
        <f t="shared" ref="Q281:Q283" si="111">O281</f>
        <v>0</v>
      </c>
      <c r="R281" s="324" t="s">
        <v>250</v>
      </c>
      <c r="S281" s="345"/>
      <c r="U281" s="345">
        <f t="shared" ref="U281:U283" si="112">S281</f>
        <v>0</v>
      </c>
      <c r="W281" s="456"/>
      <c r="X281" s="456"/>
      <c r="Y281" s="456"/>
    </row>
    <row r="282" spans="1:25" ht="15" customHeight="1">
      <c r="A282" s="319">
        <v>272</v>
      </c>
      <c r="B282" s="319">
        <f t="shared" si="106"/>
        <v>6</v>
      </c>
      <c r="C282" s="320">
        <v>612122</v>
      </c>
      <c r="D282" s="320" t="s">
        <v>1547</v>
      </c>
      <c r="F282" s="343" t="s">
        <v>250</v>
      </c>
      <c r="G282" s="343"/>
      <c r="H282" s="343" t="s">
        <v>250</v>
      </c>
      <c r="I282" s="343" t="s">
        <v>250</v>
      </c>
      <c r="J282" s="352">
        <v>612122</v>
      </c>
      <c r="K282" s="343" t="s">
        <v>250</v>
      </c>
      <c r="L282" s="343" t="s">
        <v>250</v>
      </c>
      <c r="M282" s="343" t="s">
        <v>250</v>
      </c>
      <c r="N282" s="352" t="s">
        <v>431</v>
      </c>
      <c r="O282" s="345"/>
      <c r="Q282" s="345">
        <f t="shared" si="111"/>
        <v>0</v>
      </c>
      <c r="R282" s="324" t="s">
        <v>250</v>
      </c>
      <c r="S282" s="345"/>
      <c r="U282" s="345">
        <f t="shared" si="112"/>
        <v>0</v>
      </c>
      <c r="W282" s="456"/>
      <c r="X282" s="456"/>
      <c r="Y282" s="456"/>
    </row>
    <row r="283" spans="1:25" ht="15" customHeight="1">
      <c r="A283" s="319">
        <v>273</v>
      </c>
      <c r="B283" s="319">
        <f t="shared" si="106"/>
        <v>6</v>
      </c>
      <c r="C283" s="320">
        <v>612123</v>
      </c>
      <c r="D283" s="320" t="s">
        <v>1547</v>
      </c>
      <c r="F283" s="343" t="s">
        <v>250</v>
      </c>
      <c r="G283" s="343"/>
      <c r="H283" s="343" t="s">
        <v>250</v>
      </c>
      <c r="I283" s="343" t="s">
        <v>250</v>
      </c>
      <c r="J283" s="352">
        <v>612123</v>
      </c>
      <c r="K283" s="343" t="s">
        <v>250</v>
      </c>
      <c r="L283" s="343" t="s">
        <v>250</v>
      </c>
      <c r="M283" s="343" t="s">
        <v>250</v>
      </c>
      <c r="N283" s="352" t="s">
        <v>432</v>
      </c>
      <c r="O283" s="345"/>
      <c r="Q283" s="345">
        <f t="shared" si="111"/>
        <v>0</v>
      </c>
      <c r="R283" s="324" t="s">
        <v>250</v>
      </c>
      <c r="S283" s="345"/>
      <c r="U283" s="345">
        <f t="shared" si="112"/>
        <v>0</v>
      </c>
      <c r="W283" s="456"/>
      <c r="X283" s="456"/>
      <c r="Y283" s="456"/>
    </row>
    <row r="284" spans="1:25" ht="15" customHeight="1">
      <c r="A284" s="319">
        <v>274</v>
      </c>
      <c r="B284" s="319">
        <f t="shared" si="106"/>
        <v>5</v>
      </c>
      <c r="C284" s="320">
        <v>61213</v>
      </c>
      <c r="D284" s="320" t="s">
        <v>1547</v>
      </c>
      <c r="F284" s="343" t="s">
        <v>250</v>
      </c>
      <c r="G284" s="343"/>
      <c r="H284" s="343" t="s">
        <v>250</v>
      </c>
      <c r="I284" s="350">
        <v>61213</v>
      </c>
      <c r="J284" s="343" t="s">
        <v>250</v>
      </c>
      <c r="K284" s="343" t="s">
        <v>250</v>
      </c>
      <c r="L284" s="343" t="s">
        <v>250</v>
      </c>
      <c r="M284" s="343" t="s">
        <v>250</v>
      </c>
      <c r="N284" s="350" t="s">
        <v>433</v>
      </c>
      <c r="O284" s="345"/>
      <c r="Q284" s="345">
        <f>O284</f>
        <v>0</v>
      </c>
      <c r="R284" s="324" t="s">
        <v>250</v>
      </c>
      <c r="S284" s="345"/>
      <c r="U284" s="345">
        <f>S284</f>
        <v>0</v>
      </c>
      <c r="W284" s="456"/>
      <c r="X284" s="456"/>
      <c r="Y284" s="456"/>
    </row>
    <row r="285" spans="1:25" ht="15" customHeight="1">
      <c r="A285" s="319">
        <v>275</v>
      </c>
      <c r="B285" s="319">
        <f t="shared" si="106"/>
        <v>5</v>
      </c>
      <c r="C285" s="320">
        <v>61214</v>
      </c>
      <c r="D285" s="320" t="s">
        <v>1547</v>
      </c>
      <c r="F285" s="343" t="s">
        <v>250</v>
      </c>
      <c r="G285" s="343"/>
      <c r="H285" s="343" t="s">
        <v>250</v>
      </c>
      <c r="I285" s="350">
        <v>61214</v>
      </c>
      <c r="J285" s="343" t="s">
        <v>250</v>
      </c>
      <c r="K285" s="343" t="s">
        <v>250</v>
      </c>
      <c r="L285" s="343" t="s">
        <v>250</v>
      </c>
      <c r="M285" s="343" t="s">
        <v>250</v>
      </c>
      <c r="N285" s="350" t="s">
        <v>434</v>
      </c>
      <c r="O285" s="345"/>
      <c r="Q285" s="345">
        <f>O285-Q286-Q287-Q288</f>
        <v>0</v>
      </c>
      <c r="R285" s="324" t="s">
        <v>250</v>
      </c>
      <c r="S285" s="345"/>
      <c r="U285" s="345">
        <f>S285+U286+U287+U288</f>
        <v>0</v>
      </c>
      <c r="W285" s="456"/>
      <c r="X285" s="456"/>
      <c r="Y285" s="456"/>
    </row>
    <row r="286" spans="1:25" s="319" customFormat="1" ht="15" customHeight="1">
      <c r="A286" s="319">
        <v>276</v>
      </c>
      <c r="B286" s="319">
        <f t="shared" si="106"/>
        <v>6</v>
      </c>
      <c r="C286" s="320">
        <v>612141</v>
      </c>
      <c r="D286" s="320"/>
      <c r="E286" s="320"/>
      <c r="F286" s="347" t="s">
        <v>250</v>
      </c>
      <c r="G286" s="347"/>
      <c r="H286" s="347" t="s">
        <v>250</v>
      </c>
      <c r="I286" s="347" t="s">
        <v>250</v>
      </c>
      <c r="J286" s="353">
        <v>612141</v>
      </c>
      <c r="K286" s="347" t="s">
        <v>250</v>
      </c>
      <c r="L286" s="347" t="s">
        <v>250</v>
      </c>
      <c r="M286" s="347" t="s">
        <v>250</v>
      </c>
      <c r="N286" s="353" t="s">
        <v>435</v>
      </c>
      <c r="O286" s="345"/>
      <c r="Q286" s="349">
        <f t="shared" ref="Q286:Q288" si="113">O286</f>
        <v>0</v>
      </c>
      <c r="R286" s="319" t="s">
        <v>250</v>
      </c>
      <c r="S286" s="345"/>
      <c r="U286" s="349">
        <f t="shared" ref="U286:U288" si="114">S286</f>
        <v>0</v>
      </c>
      <c r="W286" s="457"/>
      <c r="X286" s="457"/>
      <c r="Y286" s="457"/>
    </row>
    <row r="287" spans="1:25" s="319" customFormat="1" ht="15" customHeight="1">
      <c r="A287" s="319">
        <v>277</v>
      </c>
      <c r="B287" s="319">
        <f t="shared" si="106"/>
        <v>6</v>
      </c>
      <c r="C287" s="320">
        <v>612142</v>
      </c>
      <c r="D287" s="320"/>
      <c r="E287" s="320"/>
      <c r="F287" s="347" t="s">
        <v>250</v>
      </c>
      <c r="G287" s="347"/>
      <c r="H287" s="347" t="s">
        <v>250</v>
      </c>
      <c r="I287" s="347" t="s">
        <v>250</v>
      </c>
      <c r="J287" s="353">
        <v>612142</v>
      </c>
      <c r="K287" s="347" t="s">
        <v>250</v>
      </c>
      <c r="L287" s="347" t="s">
        <v>250</v>
      </c>
      <c r="M287" s="347" t="s">
        <v>250</v>
      </c>
      <c r="N287" s="353" t="s">
        <v>436</v>
      </c>
      <c r="O287" s="345"/>
      <c r="Q287" s="349">
        <f t="shared" si="113"/>
        <v>0</v>
      </c>
      <c r="R287" s="319" t="s">
        <v>250</v>
      </c>
      <c r="S287" s="345"/>
      <c r="U287" s="349">
        <f t="shared" si="114"/>
        <v>0</v>
      </c>
      <c r="W287" s="457"/>
      <c r="X287" s="457"/>
      <c r="Y287" s="457"/>
    </row>
    <row r="288" spans="1:25" s="319" customFormat="1" ht="15" customHeight="1">
      <c r="A288" s="319">
        <v>278</v>
      </c>
      <c r="B288" s="319">
        <f t="shared" si="106"/>
        <v>6</v>
      </c>
      <c r="C288" s="320">
        <v>612148</v>
      </c>
      <c r="D288" s="320"/>
      <c r="E288" s="320"/>
      <c r="F288" s="347" t="s">
        <v>250</v>
      </c>
      <c r="G288" s="347"/>
      <c r="H288" s="347" t="s">
        <v>250</v>
      </c>
      <c r="I288" s="347" t="s">
        <v>250</v>
      </c>
      <c r="J288" s="353">
        <v>612148</v>
      </c>
      <c r="K288" s="347" t="s">
        <v>250</v>
      </c>
      <c r="L288" s="347" t="s">
        <v>250</v>
      </c>
      <c r="M288" s="347" t="s">
        <v>250</v>
      </c>
      <c r="N288" s="353" t="s">
        <v>437</v>
      </c>
      <c r="O288" s="345"/>
      <c r="Q288" s="349">
        <f t="shared" si="113"/>
        <v>0</v>
      </c>
      <c r="R288" s="319" t="s">
        <v>250</v>
      </c>
      <c r="S288" s="345"/>
      <c r="U288" s="349">
        <f t="shared" si="114"/>
        <v>0</v>
      </c>
      <c r="W288" s="457"/>
      <c r="X288" s="457"/>
      <c r="Y288" s="457"/>
    </row>
    <row r="289" spans="1:25" ht="15" customHeight="1">
      <c r="A289" s="319">
        <v>279</v>
      </c>
      <c r="B289" s="319">
        <f t="shared" si="106"/>
        <v>5</v>
      </c>
      <c r="C289" s="320">
        <v>61215</v>
      </c>
      <c r="D289" s="320" t="s">
        <v>1547</v>
      </c>
      <c r="F289" s="343" t="s">
        <v>250</v>
      </c>
      <c r="G289" s="343"/>
      <c r="H289" s="343" t="s">
        <v>250</v>
      </c>
      <c r="I289" s="350">
        <v>61215</v>
      </c>
      <c r="J289" s="343" t="s">
        <v>250</v>
      </c>
      <c r="K289" s="343" t="s">
        <v>250</v>
      </c>
      <c r="L289" s="343" t="s">
        <v>250</v>
      </c>
      <c r="M289" s="343" t="s">
        <v>250</v>
      </c>
      <c r="N289" s="350" t="s">
        <v>438</v>
      </c>
      <c r="O289" s="345"/>
      <c r="Q289" s="345">
        <f>O289-Q290-Q291-Q292-Q293</f>
        <v>0</v>
      </c>
      <c r="R289" s="324" t="s">
        <v>250</v>
      </c>
      <c r="S289" s="345"/>
      <c r="U289" s="345">
        <f>S289+U290+U291+U292+U293</f>
        <v>0</v>
      </c>
      <c r="W289" s="456"/>
      <c r="X289" s="456"/>
      <c r="Y289" s="456"/>
    </row>
    <row r="290" spans="1:25" ht="15" customHeight="1">
      <c r="A290" s="319">
        <v>280</v>
      </c>
      <c r="B290" s="319">
        <f t="shared" si="106"/>
        <v>6</v>
      </c>
      <c r="C290" s="320">
        <v>612151</v>
      </c>
      <c r="D290" s="320" t="s">
        <v>1547</v>
      </c>
      <c r="F290" s="343" t="s">
        <v>250</v>
      </c>
      <c r="G290" s="343"/>
      <c r="H290" s="343" t="s">
        <v>250</v>
      </c>
      <c r="I290" s="343" t="s">
        <v>250</v>
      </c>
      <c r="J290" s="352">
        <v>612151</v>
      </c>
      <c r="K290" s="343" t="s">
        <v>250</v>
      </c>
      <c r="L290" s="343" t="s">
        <v>250</v>
      </c>
      <c r="M290" s="343" t="s">
        <v>250</v>
      </c>
      <c r="N290" s="352" t="s">
        <v>439</v>
      </c>
      <c r="O290" s="345"/>
      <c r="Q290" s="345">
        <f t="shared" ref="Q290:Q293" si="115">O290</f>
        <v>0</v>
      </c>
      <c r="R290" s="324" t="s">
        <v>250</v>
      </c>
      <c r="S290" s="345"/>
      <c r="U290" s="345">
        <f t="shared" ref="U290:U293" si="116">S290</f>
        <v>0</v>
      </c>
      <c r="W290" s="456"/>
      <c r="X290" s="456"/>
      <c r="Y290" s="456"/>
    </row>
    <row r="291" spans="1:25" ht="15" customHeight="1">
      <c r="A291" s="319">
        <v>281</v>
      </c>
      <c r="B291" s="319">
        <f t="shared" si="106"/>
        <v>6</v>
      </c>
      <c r="C291" s="320">
        <v>612152</v>
      </c>
      <c r="D291" s="320" t="s">
        <v>1547</v>
      </c>
      <c r="F291" s="343" t="s">
        <v>250</v>
      </c>
      <c r="G291" s="343"/>
      <c r="H291" s="343" t="s">
        <v>250</v>
      </c>
      <c r="I291" s="343" t="s">
        <v>250</v>
      </c>
      <c r="J291" s="352">
        <v>612152</v>
      </c>
      <c r="K291" s="343" t="s">
        <v>250</v>
      </c>
      <c r="L291" s="343" t="s">
        <v>250</v>
      </c>
      <c r="M291" s="343" t="s">
        <v>250</v>
      </c>
      <c r="N291" s="352" t="s">
        <v>440</v>
      </c>
      <c r="O291" s="345"/>
      <c r="Q291" s="345">
        <f t="shared" si="115"/>
        <v>0</v>
      </c>
      <c r="R291" s="324" t="s">
        <v>250</v>
      </c>
      <c r="S291" s="345"/>
      <c r="U291" s="345">
        <f t="shared" si="116"/>
        <v>0</v>
      </c>
      <c r="W291" s="456"/>
      <c r="X291" s="456"/>
      <c r="Y291" s="456"/>
    </row>
    <row r="292" spans="1:25" ht="15" customHeight="1">
      <c r="A292" s="319">
        <v>282</v>
      </c>
      <c r="B292" s="319">
        <f t="shared" si="106"/>
        <v>6</v>
      </c>
      <c r="C292" s="320">
        <v>612153</v>
      </c>
      <c r="D292" s="320" t="s">
        <v>1547</v>
      </c>
      <c r="F292" s="343" t="s">
        <v>250</v>
      </c>
      <c r="G292" s="343"/>
      <c r="H292" s="343" t="s">
        <v>250</v>
      </c>
      <c r="I292" s="343" t="s">
        <v>250</v>
      </c>
      <c r="J292" s="352">
        <v>612153</v>
      </c>
      <c r="K292" s="343" t="s">
        <v>250</v>
      </c>
      <c r="L292" s="343" t="s">
        <v>250</v>
      </c>
      <c r="M292" s="343" t="s">
        <v>250</v>
      </c>
      <c r="N292" s="352" t="s">
        <v>441</v>
      </c>
      <c r="O292" s="345"/>
      <c r="Q292" s="345">
        <f t="shared" si="115"/>
        <v>0</v>
      </c>
      <c r="R292" s="324" t="s">
        <v>250</v>
      </c>
      <c r="S292" s="345"/>
      <c r="U292" s="345">
        <f t="shared" si="116"/>
        <v>0</v>
      </c>
      <c r="W292" s="456"/>
      <c r="X292" s="456"/>
      <c r="Y292" s="456"/>
    </row>
    <row r="293" spans="1:25" ht="15" customHeight="1">
      <c r="A293" s="319">
        <v>283</v>
      </c>
      <c r="B293" s="319">
        <f t="shared" si="106"/>
        <v>6</v>
      </c>
      <c r="C293" s="320">
        <v>612158</v>
      </c>
      <c r="D293" s="320" t="s">
        <v>1547</v>
      </c>
      <c r="F293" s="343" t="s">
        <v>250</v>
      </c>
      <c r="G293" s="343"/>
      <c r="H293" s="343" t="s">
        <v>250</v>
      </c>
      <c r="I293" s="343" t="s">
        <v>250</v>
      </c>
      <c r="J293" s="352">
        <v>612158</v>
      </c>
      <c r="K293" s="343" t="s">
        <v>250</v>
      </c>
      <c r="L293" s="343" t="s">
        <v>250</v>
      </c>
      <c r="M293" s="343" t="s">
        <v>250</v>
      </c>
      <c r="N293" s="352" t="s">
        <v>442</v>
      </c>
      <c r="O293" s="345"/>
      <c r="Q293" s="345">
        <f t="shared" si="115"/>
        <v>0</v>
      </c>
      <c r="R293" s="324" t="s">
        <v>250</v>
      </c>
      <c r="S293" s="345"/>
      <c r="U293" s="345">
        <f t="shared" si="116"/>
        <v>0</v>
      </c>
      <c r="W293" s="456"/>
      <c r="X293" s="456"/>
      <c r="Y293" s="456"/>
    </row>
    <row r="294" spans="1:25" ht="15" customHeight="1">
      <c r="A294" s="319">
        <v>284</v>
      </c>
      <c r="B294" s="319">
        <f t="shared" si="106"/>
        <v>5</v>
      </c>
      <c r="C294" s="320">
        <v>61216</v>
      </c>
      <c r="D294" s="320" t="s">
        <v>1547</v>
      </c>
      <c r="F294" s="343" t="s">
        <v>250</v>
      </c>
      <c r="G294" s="343"/>
      <c r="H294" s="343" t="s">
        <v>250</v>
      </c>
      <c r="I294" s="350">
        <v>61216</v>
      </c>
      <c r="J294" s="343" t="s">
        <v>250</v>
      </c>
      <c r="K294" s="343" t="s">
        <v>250</v>
      </c>
      <c r="L294" s="343" t="s">
        <v>250</v>
      </c>
      <c r="M294" s="343" t="s">
        <v>250</v>
      </c>
      <c r="N294" s="350" t="s">
        <v>443</v>
      </c>
      <c r="O294" s="345"/>
      <c r="Q294" s="345">
        <f>O294-Q295-Q296-Q297-Q298-Q299-Q300-Q301-Q302-Q303-Q304-Q305-Q306-Q307-Q308-Q309-Q310-Q311-Q312-Q313-Q314-Q315-Q316-Q317-Q318-Q319-Q320-Q321-Q322-Q323-Q324-Q325-Q326-Q327-Q328-Q329-Q330</f>
        <v>0</v>
      </c>
      <c r="R294" s="324" t="s">
        <v>250</v>
      </c>
      <c r="S294" s="345"/>
      <c r="U294" s="345">
        <f>S294+U295+U301+U307+U315+U330</f>
        <v>0</v>
      </c>
      <c r="W294" s="456"/>
      <c r="X294" s="456"/>
      <c r="Y294" s="456"/>
    </row>
    <row r="295" spans="1:25" ht="15" customHeight="1">
      <c r="A295" s="319">
        <v>285</v>
      </c>
      <c r="B295" s="319">
        <f t="shared" si="106"/>
        <v>6</v>
      </c>
      <c r="C295" s="320">
        <v>612161</v>
      </c>
      <c r="D295" s="320" t="s">
        <v>1547</v>
      </c>
      <c r="F295" s="343" t="s">
        <v>250</v>
      </c>
      <c r="G295" s="343"/>
      <c r="H295" s="343" t="s">
        <v>250</v>
      </c>
      <c r="I295" s="343" t="s">
        <v>250</v>
      </c>
      <c r="J295" s="352">
        <v>612161</v>
      </c>
      <c r="K295" s="343" t="s">
        <v>250</v>
      </c>
      <c r="L295" s="343" t="s">
        <v>250</v>
      </c>
      <c r="M295" s="343" t="s">
        <v>250</v>
      </c>
      <c r="N295" s="352" t="s">
        <v>444</v>
      </c>
      <c r="O295" s="345"/>
      <c r="Q295" s="345">
        <f>O295-Q296-Q297-Q298-Q299-Q300</f>
        <v>0</v>
      </c>
      <c r="R295" s="324" t="s">
        <v>250</v>
      </c>
      <c r="S295" s="345"/>
      <c r="U295" s="345">
        <f>S295+U296+U297+U298+U299+U300</f>
        <v>0</v>
      </c>
      <c r="W295" s="456"/>
      <c r="X295" s="456"/>
      <c r="Y295" s="456"/>
    </row>
    <row r="296" spans="1:25" ht="15" customHeight="1">
      <c r="A296" s="319">
        <v>286</v>
      </c>
      <c r="B296" s="319">
        <f t="shared" si="106"/>
        <v>7</v>
      </c>
      <c r="C296" s="320">
        <v>6121611</v>
      </c>
      <c r="D296" s="320" t="s">
        <v>1547</v>
      </c>
      <c r="F296" s="343" t="s">
        <v>250</v>
      </c>
      <c r="G296" s="343"/>
      <c r="H296" s="343" t="s">
        <v>250</v>
      </c>
      <c r="I296" s="343" t="s">
        <v>250</v>
      </c>
      <c r="J296" s="343" t="s">
        <v>250</v>
      </c>
      <c r="K296" s="357">
        <v>6121611</v>
      </c>
      <c r="L296" s="343" t="s">
        <v>250</v>
      </c>
      <c r="M296" s="343" t="s">
        <v>250</v>
      </c>
      <c r="N296" s="357" t="s">
        <v>445</v>
      </c>
      <c r="O296" s="345"/>
      <c r="Q296" s="345">
        <f t="shared" ref="Q296:Q300" si="117">O296</f>
        <v>0</v>
      </c>
      <c r="R296" s="324" t="s">
        <v>250</v>
      </c>
      <c r="S296" s="345"/>
      <c r="U296" s="345">
        <f t="shared" ref="U296:U300" si="118">S296</f>
        <v>0</v>
      </c>
      <c r="W296" s="456"/>
      <c r="X296" s="456"/>
      <c r="Y296" s="456"/>
    </row>
    <row r="297" spans="1:25" ht="15" customHeight="1">
      <c r="A297" s="319">
        <v>287</v>
      </c>
      <c r="B297" s="319">
        <f t="shared" si="106"/>
        <v>7</v>
      </c>
      <c r="C297" s="320">
        <v>6121612</v>
      </c>
      <c r="D297" s="320" t="s">
        <v>1547</v>
      </c>
      <c r="F297" s="343" t="s">
        <v>250</v>
      </c>
      <c r="G297" s="343"/>
      <c r="H297" s="343" t="s">
        <v>250</v>
      </c>
      <c r="I297" s="343" t="s">
        <v>250</v>
      </c>
      <c r="J297" s="343" t="s">
        <v>250</v>
      </c>
      <c r="K297" s="357">
        <v>6121612</v>
      </c>
      <c r="L297" s="343" t="s">
        <v>250</v>
      </c>
      <c r="M297" s="343" t="s">
        <v>250</v>
      </c>
      <c r="N297" s="357" t="s">
        <v>446</v>
      </c>
      <c r="O297" s="345"/>
      <c r="Q297" s="345">
        <f t="shared" si="117"/>
        <v>0</v>
      </c>
      <c r="R297" s="324" t="s">
        <v>250</v>
      </c>
      <c r="S297" s="345"/>
      <c r="U297" s="345">
        <f t="shared" si="118"/>
        <v>0</v>
      </c>
      <c r="W297" s="456"/>
      <c r="X297" s="456"/>
      <c r="Y297" s="456"/>
    </row>
    <row r="298" spans="1:25" ht="15" customHeight="1">
      <c r="A298" s="319">
        <v>288</v>
      </c>
      <c r="B298" s="319">
        <f t="shared" si="106"/>
        <v>7</v>
      </c>
      <c r="C298" s="320">
        <v>6121613</v>
      </c>
      <c r="D298" s="320" t="s">
        <v>1547</v>
      </c>
      <c r="F298" s="343" t="s">
        <v>250</v>
      </c>
      <c r="G298" s="343"/>
      <c r="H298" s="343" t="s">
        <v>250</v>
      </c>
      <c r="I298" s="343" t="s">
        <v>250</v>
      </c>
      <c r="J298" s="343" t="s">
        <v>250</v>
      </c>
      <c r="K298" s="357">
        <v>6121613</v>
      </c>
      <c r="L298" s="343" t="s">
        <v>250</v>
      </c>
      <c r="M298" s="343" t="s">
        <v>250</v>
      </c>
      <c r="N298" s="357" t="s">
        <v>447</v>
      </c>
      <c r="O298" s="345"/>
      <c r="Q298" s="345">
        <f t="shared" si="117"/>
        <v>0</v>
      </c>
      <c r="R298" s="324" t="s">
        <v>250</v>
      </c>
      <c r="S298" s="345"/>
      <c r="U298" s="345">
        <f t="shared" si="118"/>
        <v>0</v>
      </c>
      <c r="W298" s="456"/>
      <c r="X298" s="456"/>
      <c r="Y298" s="456"/>
    </row>
    <row r="299" spans="1:25" ht="15" customHeight="1">
      <c r="A299" s="319">
        <v>289</v>
      </c>
      <c r="B299" s="319">
        <f t="shared" si="106"/>
        <v>7</v>
      </c>
      <c r="C299" s="320">
        <v>6121614</v>
      </c>
      <c r="D299" s="320" t="s">
        <v>1547</v>
      </c>
      <c r="F299" s="343" t="s">
        <v>250</v>
      </c>
      <c r="G299" s="343"/>
      <c r="H299" s="343" t="s">
        <v>250</v>
      </c>
      <c r="I299" s="343" t="s">
        <v>250</v>
      </c>
      <c r="J299" s="343" t="s">
        <v>250</v>
      </c>
      <c r="K299" s="357">
        <v>6121614</v>
      </c>
      <c r="L299" s="343" t="s">
        <v>250</v>
      </c>
      <c r="M299" s="343" t="s">
        <v>250</v>
      </c>
      <c r="N299" s="357" t="s">
        <v>448</v>
      </c>
      <c r="O299" s="345"/>
      <c r="Q299" s="345">
        <f t="shared" si="117"/>
        <v>0</v>
      </c>
      <c r="R299" s="324" t="s">
        <v>250</v>
      </c>
      <c r="S299" s="345"/>
      <c r="U299" s="345">
        <f t="shared" si="118"/>
        <v>0</v>
      </c>
      <c r="W299" s="456"/>
      <c r="X299" s="456"/>
      <c r="Y299" s="456"/>
    </row>
    <row r="300" spans="1:25" ht="15" customHeight="1">
      <c r="A300" s="319">
        <v>290</v>
      </c>
      <c r="B300" s="319">
        <f t="shared" si="106"/>
        <v>7</v>
      </c>
      <c r="C300" s="320">
        <v>6121618</v>
      </c>
      <c r="D300" s="320" t="s">
        <v>1547</v>
      </c>
      <c r="F300" s="343" t="s">
        <v>250</v>
      </c>
      <c r="G300" s="343"/>
      <c r="H300" s="343" t="s">
        <v>250</v>
      </c>
      <c r="I300" s="343" t="s">
        <v>250</v>
      </c>
      <c r="J300" s="343" t="s">
        <v>250</v>
      </c>
      <c r="K300" s="357">
        <v>6121618</v>
      </c>
      <c r="L300" s="343" t="s">
        <v>250</v>
      </c>
      <c r="M300" s="343" t="s">
        <v>250</v>
      </c>
      <c r="N300" s="357" t="s">
        <v>449</v>
      </c>
      <c r="O300" s="345"/>
      <c r="Q300" s="345">
        <f t="shared" si="117"/>
        <v>0</v>
      </c>
      <c r="R300" s="324" t="s">
        <v>250</v>
      </c>
      <c r="S300" s="345"/>
      <c r="U300" s="345">
        <f t="shared" si="118"/>
        <v>0</v>
      </c>
      <c r="W300" s="456"/>
      <c r="X300" s="456"/>
      <c r="Y300" s="456"/>
    </row>
    <row r="301" spans="1:25" ht="15" customHeight="1">
      <c r="A301" s="319">
        <v>291</v>
      </c>
      <c r="B301" s="319">
        <f t="shared" si="106"/>
        <v>6</v>
      </c>
      <c r="C301" s="320">
        <v>612162</v>
      </c>
      <c r="D301" s="320" t="s">
        <v>1547</v>
      </c>
      <c r="F301" s="343" t="s">
        <v>250</v>
      </c>
      <c r="G301" s="343"/>
      <c r="H301" s="343" t="s">
        <v>250</v>
      </c>
      <c r="I301" s="343" t="s">
        <v>250</v>
      </c>
      <c r="J301" s="352">
        <v>612162</v>
      </c>
      <c r="K301" s="343" t="s">
        <v>250</v>
      </c>
      <c r="L301" s="343" t="s">
        <v>250</v>
      </c>
      <c r="M301" s="343" t="s">
        <v>250</v>
      </c>
      <c r="N301" s="352" t="s">
        <v>450</v>
      </c>
      <c r="O301" s="345"/>
      <c r="Q301" s="345">
        <f>O301-Q302-Q303-Q304-Q305-Q306</f>
        <v>0</v>
      </c>
      <c r="R301" s="324" t="s">
        <v>250</v>
      </c>
      <c r="S301" s="345"/>
      <c r="U301" s="345">
        <f>S301+U302+U303+U304+U305+U306</f>
        <v>0</v>
      </c>
      <c r="W301" s="456"/>
      <c r="X301" s="456"/>
      <c r="Y301" s="456"/>
    </row>
    <row r="302" spans="1:25" ht="15" customHeight="1">
      <c r="A302" s="319">
        <v>292</v>
      </c>
      <c r="B302" s="319">
        <f t="shared" si="106"/>
        <v>7</v>
      </c>
      <c r="C302" s="320">
        <v>6121621</v>
      </c>
      <c r="D302" s="320" t="s">
        <v>1547</v>
      </c>
      <c r="F302" s="343" t="s">
        <v>250</v>
      </c>
      <c r="G302" s="343"/>
      <c r="H302" s="343" t="s">
        <v>250</v>
      </c>
      <c r="I302" s="343" t="s">
        <v>250</v>
      </c>
      <c r="J302" s="343" t="s">
        <v>250</v>
      </c>
      <c r="K302" s="357">
        <v>6121621</v>
      </c>
      <c r="L302" s="343" t="s">
        <v>250</v>
      </c>
      <c r="M302" s="343" t="s">
        <v>250</v>
      </c>
      <c r="N302" s="357" t="s">
        <v>451</v>
      </c>
      <c r="O302" s="345"/>
      <c r="Q302" s="345">
        <f t="shared" ref="Q302:Q306" si="119">O302</f>
        <v>0</v>
      </c>
      <c r="R302" s="324" t="s">
        <v>250</v>
      </c>
      <c r="S302" s="345"/>
      <c r="U302" s="345">
        <f t="shared" ref="U302:U306" si="120">S302</f>
        <v>0</v>
      </c>
      <c r="W302" s="456"/>
      <c r="X302" s="456"/>
      <c r="Y302" s="456"/>
    </row>
    <row r="303" spans="1:25" ht="15" customHeight="1">
      <c r="A303" s="319">
        <v>293</v>
      </c>
      <c r="B303" s="319">
        <f t="shared" si="106"/>
        <v>7</v>
      </c>
      <c r="C303" s="320">
        <v>6121622</v>
      </c>
      <c r="D303" s="320" t="s">
        <v>1547</v>
      </c>
      <c r="F303" s="343" t="s">
        <v>250</v>
      </c>
      <c r="G303" s="343"/>
      <c r="H303" s="343" t="s">
        <v>250</v>
      </c>
      <c r="I303" s="343" t="s">
        <v>250</v>
      </c>
      <c r="J303" s="343" t="s">
        <v>250</v>
      </c>
      <c r="K303" s="357">
        <v>6121622</v>
      </c>
      <c r="L303" s="343" t="s">
        <v>250</v>
      </c>
      <c r="M303" s="343" t="s">
        <v>250</v>
      </c>
      <c r="N303" s="357" t="s">
        <v>452</v>
      </c>
      <c r="O303" s="345"/>
      <c r="Q303" s="345">
        <f t="shared" si="119"/>
        <v>0</v>
      </c>
      <c r="R303" s="324" t="s">
        <v>250</v>
      </c>
      <c r="S303" s="345"/>
      <c r="U303" s="345">
        <f t="shared" si="120"/>
        <v>0</v>
      </c>
      <c r="W303" s="456"/>
      <c r="X303" s="456"/>
      <c r="Y303" s="456"/>
    </row>
    <row r="304" spans="1:25" ht="15" customHeight="1">
      <c r="A304" s="319">
        <v>294</v>
      </c>
      <c r="B304" s="319">
        <f t="shared" si="106"/>
        <v>7</v>
      </c>
      <c r="C304" s="320">
        <v>6121623</v>
      </c>
      <c r="D304" s="320" t="s">
        <v>1547</v>
      </c>
      <c r="F304" s="343" t="s">
        <v>250</v>
      </c>
      <c r="G304" s="343"/>
      <c r="H304" s="343" t="s">
        <v>250</v>
      </c>
      <c r="I304" s="343" t="s">
        <v>250</v>
      </c>
      <c r="J304" s="343" t="s">
        <v>250</v>
      </c>
      <c r="K304" s="357">
        <v>6121623</v>
      </c>
      <c r="L304" s="343" t="s">
        <v>250</v>
      </c>
      <c r="M304" s="343" t="s">
        <v>250</v>
      </c>
      <c r="N304" s="357" t="s">
        <v>453</v>
      </c>
      <c r="O304" s="345"/>
      <c r="Q304" s="345">
        <f t="shared" si="119"/>
        <v>0</v>
      </c>
      <c r="R304" s="324" t="s">
        <v>250</v>
      </c>
      <c r="S304" s="345"/>
      <c r="U304" s="345">
        <f t="shared" si="120"/>
        <v>0</v>
      </c>
      <c r="W304" s="456"/>
      <c r="X304" s="456"/>
      <c r="Y304" s="456"/>
    </row>
    <row r="305" spans="1:25" ht="15" customHeight="1">
      <c r="A305" s="319">
        <v>295</v>
      </c>
      <c r="B305" s="319">
        <f t="shared" si="106"/>
        <v>7</v>
      </c>
      <c r="C305" s="320">
        <v>6121624</v>
      </c>
      <c r="D305" s="320" t="s">
        <v>1547</v>
      </c>
      <c r="F305" s="343" t="s">
        <v>250</v>
      </c>
      <c r="G305" s="343"/>
      <c r="H305" s="343" t="s">
        <v>250</v>
      </c>
      <c r="I305" s="343" t="s">
        <v>250</v>
      </c>
      <c r="J305" s="343" t="s">
        <v>250</v>
      </c>
      <c r="K305" s="357">
        <v>6121624</v>
      </c>
      <c r="L305" s="343" t="s">
        <v>250</v>
      </c>
      <c r="M305" s="343" t="s">
        <v>250</v>
      </c>
      <c r="N305" s="357" t="s">
        <v>454</v>
      </c>
      <c r="O305" s="345"/>
      <c r="Q305" s="345">
        <f t="shared" si="119"/>
        <v>0</v>
      </c>
      <c r="R305" s="324" t="s">
        <v>250</v>
      </c>
      <c r="S305" s="345"/>
      <c r="U305" s="345">
        <f t="shared" si="120"/>
        <v>0</v>
      </c>
      <c r="W305" s="456"/>
      <c r="X305" s="456"/>
      <c r="Y305" s="456"/>
    </row>
    <row r="306" spans="1:25" ht="15" customHeight="1">
      <c r="A306" s="319">
        <v>296</v>
      </c>
      <c r="B306" s="319">
        <f t="shared" si="106"/>
        <v>7</v>
      </c>
      <c r="C306" s="320">
        <v>6121628</v>
      </c>
      <c r="D306" s="320" t="s">
        <v>1547</v>
      </c>
      <c r="F306" s="343" t="s">
        <v>250</v>
      </c>
      <c r="G306" s="343"/>
      <c r="H306" s="343" t="s">
        <v>250</v>
      </c>
      <c r="I306" s="343" t="s">
        <v>250</v>
      </c>
      <c r="J306" s="343" t="s">
        <v>250</v>
      </c>
      <c r="K306" s="357">
        <v>6121628</v>
      </c>
      <c r="L306" s="343" t="s">
        <v>250</v>
      </c>
      <c r="M306" s="343" t="s">
        <v>250</v>
      </c>
      <c r="N306" s="357" t="s">
        <v>455</v>
      </c>
      <c r="O306" s="345"/>
      <c r="Q306" s="345">
        <f t="shared" si="119"/>
        <v>0</v>
      </c>
      <c r="R306" s="324" t="s">
        <v>250</v>
      </c>
      <c r="S306" s="345"/>
      <c r="U306" s="345">
        <f t="shared" si="120"/>
        <v>0</v>
      </c>
      <c r="W306" s="456"/>
      <c r="X306" s="456"/>
      <c r="Y306" s="456"/>
    </row>
    <row r="307" spans="1:25" ht="15" customHeight="1">
      <c r="A307" s="319">
        <v>297</v>
      </c>
      <c r="B307" s="319">
        <f t="shared" si="106"/>
        <v>6</v>
      </c>
      <c r="C307" s="320">
        <v>612163</v>
      </c>
      <c r="D307" s="320" t="s">
        <v>1547</v>
      </c>
      <c r="F307" s="343" t="s">
        <v>250</v>
      </c>
      <c r="G307" s="343"/>
      <c r="H307" s="343" t="s">
        <v>250</v>
      </c>
      <c r="I307" s="343" t="s">
        <v>250</v>
      </c>
      <c r="J307" s="352">
        <v>612163</v>
      </c>
      <c r="K307" s="343" t="s">
        <v>250</v>
      </c>
      <c r="L307" s="343" t="s">
        <v>250</v>
      </c>
      <c r="M307" s="343" t="s">
        <v>250</v>
      </c>
      <c r="N307" s="352" t="s">
        <v>456</v>
      </c>
      <c r="O307" s="345"/>
      <c r="Q307" s="345">
        <f>O307-Q308-Q309-Q310-Q311-Q312-Q313-Q314</f>
        <v>0</v>
      </c>
      <c r="R307" s="324" t="s">
        <v>250</v>
      </c>
      <c r="S307" s="345"/>
      <c r="U307" s="345">
        <f>S307+U308+U309+U310+U311+U312+U313+U314</f>
        <v>0</v>
      </c>
      <c r="W307" s="456"/>
      <c r="X307" s="456"/>
      <c r="Y307" s="456"/>
    </row>
    <row r="308" spans="1:25" ht="15" customHeight="1">
      <c r="A308" s="319">
        <v>298</v>
      </c>
      <c r="B308" s="319">
        <f t="shared" si="106"/>
        <v>7</v>
      </c>
      <c r="C308" s="320">
        <v>6121631</v>
      </c>
      <c r="D308" s="320" t="s">
        <v>1547</v>
      </c>
      <c r="F308" s="343" t="s">
        <v>250</v>
      </c>
      <c r="G308" s="343"/>
      <c r="H308" s="343" t="s">
        <v>250</v>
      </c>
      <c r="I308" s="343" t="s">
        <v>250</v>
      </c>
      <c r="J308" s="343" t="s">
        <v>250</v>
      </c>
      <c r="K308" s="357">
        <v>6121631</v>
      </c>
      <c r="L308" s="343" t="s">
        <v>250</v>
      </c>
      <c r="M308" s="343" t="s">
        <v>250</v>
      </c>
      <c r="N308" s="357" t="s">
        <v>457</v>
      </c>
      <c r="O308" s="345"/>
      <c r="Q308" s="345">
        <f t="shared" ref="Q308:Q314" si="121">O308</f>
        <v>0</v>
      </c>
      <c r="R308" s="324" t="s">
        <v>250</v>
      </c>
      <c r="S308" s="345"/>
      <c r="U308" s="345">
        <f t="shared" ref="U308:U314" si="122">S308</f>
        <v>0</v>
      </c>
      <c r="W308" s="456"/>
      <c r="X308" s="456"/>
      <c r="Y308" s="456"/>
    </row>
    <row r="309" spans="1:25" ht="15" customHeight="1">
      <c r="A309" s="319">
        <v>299</v>
      </c>
      <c r="B309" s="319">
        <f t="shared" si="106"/>
        <v>7</v>
      </c>
      <c r="C309" s="320">
        <v>6121632</v>
      </c>
      <c r="D309" s="320" t="s">
        <v>1547</v>
      </c>
      <c r="F309" s="343" t="s">
        <v>250</v>
      </c>
      <c r="G309" s="343"/>
      <c r="H309" s="343" t="s">
        <v>250</v>
      </c>
      <c r="I309" s="343" t="s">
        <v>250</v>
      </c>
      <c r="J309" s="343" t="s">
        <v>250</v>
      </c>
      <c r="K309" s="357">
        <v>6121632</v>
      </c>
      <c r="L309" s="343" t="s">
        <v>250</v>
      </c>
      <c r="M309" s="343" t="s">
        <v>250</v>
      </c>
      <c r="N309" s="357" t="s">
        <v>458</v>
      </c>
      <c r="O309" s="345"/>
      <c r="Q309" s="345">
        <f t="shared" si="121"/>
        <v>0</v>
      </c>
      <c r="R309" s="324" t="s">
        <v>250</v>
      </c>
      <c r="S309" s="345"/>
      <c r="U309" s="345">
        <f t="shared" si="122"/>
        <v>0</v>
      </c>
      <c r="W309" s="456"/>
      <c r="X309" s="456"/>
      <c r="Y309" s="456"/>
    </row>
    <row r="310" spans="1:25" ht="15" customHeight="1">
      <c r="A310" s="319">
        <v>300</v>
      </c>
      <c r="B310" s="319">
        <f t="shared" si="106"/>
        <v>7</v>
      </c>
      <c r="C310" s="320">
        <v>6121633</v>
      </c>
      <c r="D310" s="320" t="s">
        <v>1547</v>
      </c>
      <c r="F310" s="343" t="s">
        <v>250</v>
      </c>
      <c r="G310" s="343"/>
      <c r="H310" s="343" t="s">
        <v>250</v>
      </c>
      <c r="I310" s="343" t="s">
        <v>250</v>
      </c>
      <c r="J310" s="343" t="s">
        <v>250</v>
      </c>
      <c r="K310" s="357">
        <v>6121633</v>
      </c>
      <c r="L310" s="343" t="s">
        <v>250</v>
      </c>
      <c r="M310" s="343" t="s">
        <v>250</v>
      </c>
      <c r="N310" s="357" t="s">
        <v>459</v>
      </c>
      <c r="O310" s="345"/>
      <c r="Q310" s="345">
        <f t="shared" si="121"/>
        <v>0</v>
      </c>
      <c r="R310" s="324" t="s">
        <v>250</v>
      </c>
      <c r="S310" s="345"/>
      <c r="U310" s="345">
        <f t="shared" si="122"/>
        <v>0</v>
      </c>
      <c r="W310" s="456"/>
      <c r="X310" s="456"/>
      <c r="Y310" s="456"/>
    </row>
    <row r="311" spans="1:25" ht="15" customHeight="1">
      <c r="A311" s="319">
        <v>301</v>
      </c>
      <c r="B311" s="319">
        <f t="shared" si="106"/>
        <v>7</v>
      </c>
      <c r="C311" s="320">
        <v>6121634</v>
      </c>
      <c r="D311" s="320" t="s">
        <v>1547</v>
      </c>
      <c r="F311" s="343" t="s">
        <v>250</v>
      </c>
      <c r="G311" s="343"/>
      <c r="H311" s="343" t="s">
        <v>250</v>
      </c>
      <c r="I311" s="343" t="s">
        <v>250</v>
      </c>
      <c r="J311" s="343" t="s">
        <v>250</v>
      </c>
      <c r="K311" s="357">
        <v>6121634</v>
      </c>
      <c r="L311" s="343" t="s">
        <v>250</v>
      </c>
      <c r="M311" s="343" t="s">
        <v>250</v>
      </c>
      <c r="N311" s="357" t="s">
        <v>460</v>
      </c>
      <c r="O311" s="345"/>
      <c r="Q311" s="345">
        <f t="shared" si="121"/>
        <v>0</v>
      </c>
      <c r="R311" s="324" t="s">
        <v>250</v>
      </c>
      <c r="S311" s="345"/>
      <c r="U311" s="345">
        <f t="shared" si="122"/>
        <v>0</v>
      </c>
      <c r="W311" s="456"/>
      <c r="X311" s="456"/>
      <c r="Y311" s="456"/>
    </row>
    <row r="312" spans="1:25" ht="15" customHeight="1">
      <c r="A312" s="319">
        <v>302</v>
      </c>
      <c r="B312" s="319">
        <f t="shared" si="106"/>
        <v>7</v>
      </c>
      <c r="C312" s="320">
        <v>6121635</v>
      </c>
      <c r="D312" s="320" t="s">
        <v>1547</v>
      </c>
      <c r="F312" s="343" t="s">
        <v>250</v>
      </c>
      <c r="G312" s="343"/>
      <c r="H312" s="343" t="s">
        <v>250</v>
      </c>
      <c r="I312" s="343" t="s">
        <v>250</v>
      </c>
      <c r="J312" s="343" t="s">
        <v>250</v>
      </c>
      <c r="K312" s="357">
        <v>6121635</v>
      </c>
      <c r="L312" s="343" t="s">
        <v>250</v>
      </c>
      <c r="M312" s="343" t="s">
        <v>250</v>
      </c>
      <c r="N312" s="357" t="s">
        <v>461</v>
      </c>
      <c r="O312" s="345"/>
      <c r="Q312" s="345">
        <f t="shared" si="121"/>
        <v>0</v>
      </c>
      <c r="R312" s="324" t="s">
        <v>250</v>
      </c>
      <c r="S312" s="345"/>
      <c r="U312" s="345">
        <f t="shared" si="122"/>
        <v>0</v>
      </c>
      <c r="W312" s="456"/>
      <c r="X312" s="456"/>
      <c r="Y312" s="456"/>
    </row>
    <row r="313" spans="1:25" ht="15" customHeight="1">
      <c r="A313" s="319">
        <v>303</v>
      </c>
      <c r="B313" s="319">
        <f t="shared" si="106"/>
        <v>7</v>
      </c>
      <c r="C313" s="320">
        <v>6121636</v>
      </c>
      <c r="D313" s="320" t="s">
        <v>1547</v>
      </c>
      <c r="F313" s="343" t="s">
        <v>250</v>
      </c>
      <c r="G313" s="343"/>
      <c r="H313" s="343" t="s">
        <v>250</v>
      </c>
      <c r="I313" s="343" t="s">
        <v>250</v>
      </c>
      <c r="J313" s="343" t="s">
        <v>250</v>
      </c>
      <c r="K313" s="357">
        <v>6121636</v>
      </c>
      <c r="L313" s="343" t="s">
        <v>250</v>
      </c>
      <c r="M313" s="343" t="s">
        <v>250</v>
      </c>
      <c r="N313" s="357" t="s">
        <v>462</v>
      </c>
      <c r="O313" s="345"/>
      <c r="Q313" s="345">
        <f t="shared" si="121"/>
        <v>0</v>
      </c>
      <c r="R313" s="324" t="s">
        <v>250</v>
      </c>
      <c r="S313" s="345"/>
      <c r="U313" s="345">
        <f t="shared" si="122"/>
        <v>0</v>
      </c>
      <c r="W313" s="456"/>
      <c r="X313" s="456"/>
      <c r="Y313" s="456"/>
    </row>
    <row r="314" spans="1:25" ht="15" customHeight="1">
      <c r="A314" s="319">
        <v>304</v>
      </c>
      <c r="B314" s="319">
        <f t="shared" si="106"/>
        <v>7</v>
      </c>
      <c r="C314" s="320">
        <v>6121638</v>
      </c>
      <c r="D314" s="320" t="s">
        <v>1547</v>
      </c>
      <c r="F314" s="343" t="s">
        <v>250</v>
      </c>
      <c r="G314" s="343"/>
      <c r="H314" s="343" t="s">
        <v>250</v>
      </c>
      <c r="I314" s="343" t="s">
        <v>250</v>
      </c>
      <c r="J314" s="343" t="s">
        <v>250</v>
      </c>
      <c r="K314" s="357">
        <v>6121638</v>
      </c>
      <c r="L314" s="343" t="s">
        <v>250</v>
      </c>
      <c r="M314" s="343" t="s">
        <v>250</v>
      </c>
      <c r="N314" s="357" t="s">
        <v>463</v>
      </c>
      <c r="O314" s="345"/>
      <c r="Q314" s="345">
        <f t="shared" si="121"/>
        <v>0</v>
      </c>
      <c r="R314" s="324" t="s">
        <v>250</v>
      </c>
      <c r="S314" s="345"/>
      <c r="U314" s="345">
        <f t="shared" si="122"/>
        <v>0</v>
      </c>
      <c r="W314" s="456"/>
      <c r="X314" s="456"/>
      <c r="Y314" s="456"/>
    </row>
    <row r="315" spans="1:25" ht="15" customHeight="1">
      <c r="A315" s="319">
        <v>305</v>
      </c>
      <c r="B315" s="319">
        <f t="shared" si="106"/>
        <v>6</v>
      </c>
      <c r="C315" s="320">
        <v>612164</v>
      </c>
      <c r="D315" s="320" t="s">
        <v>1547</v>
      </c>
      <c r="F315" s="343" t="s">
        <v>250</v>
      </c>
      <c r="G315" s="343"/>
      <c r="H315" s="343" t="s">
        <v>250</v>
      </c>
      <c r="I315" s="343" t="s">
        <v>250</v>
      </c>
      <c r="J315" s="352">
        <v>612164</v>
      </c>
      <c r="K315" s="343" t="s">
        <v>250</v>
      </c>
      <c r="L315" s="343" t="s">
        <v>250</v>
      </c>
      <c r="M315" s="343" t="s">
        <v>250</v>
      </c>
      <c r="N315" s="352" t="s">
        <v>464</v>
      </c>
      <c r="O315" s="345"/>
      <c r="Q315" s="345">
        <f>O315-Q316-Q317-Q318-Q319-Q320-Q321-Q322-Q323-Q324-Q325-Q326-Q327-Q328-Q329</f>
        <v>0</v>
      </c>
      <c r="R315" s="324" t="s">
        <v>250</v>
      </c>
      <c r="S315" s="345"/>
      <c r="U315" s="345">
        <f>S315+U316+U319+U323</f>
        <v>0</v>
      </c>
      <c r="W315" s="456"/>
      <c r="X315" s="456"/>
      <c r="Y315" s="456"/>
    </row>
    <row r="316" spans="1:25" ht="15" customHeight="1">
      <c r="A316" s="319">
        <v>306</v>
      </c>
      <c r="B316" s="319">
        <f t="shared" si="106"/>
        <v>7</v>
      </c>
      <c r="C316" s="320">
        <v>6121641</v>
      </c>
      <c r="D316" s="320" t="s">
        <v>1547</v>
      </c>
      <c r="F316" s="343" t="s">
        <v>250</v>
      </c>
      <c r="G316" s="343"/>
      <c r="H316" s="343" t="s">
        <v>250</v>
      </c>
      <c r="I316" s="343" t="s">
        <v>250</v>
      </c>
      <c r="J316" s="343" t="s">
        <v>250</v>
      </c>
      <c r="K316" s="357">
        <v>6121641</v>
      </c>
      <c r="L316" s="343" t="s">
        <v>250</v>
      </c>
      <c r="M316" s="343" t="s">
        <v>250</v>
      </c>
      <c r="N316" s="357" t="s">
        <v>465</v>
      </c>
      <c r="O316" s="345"/>
      <c r="Q316" s="345">
        <f>O316-Q317-Q318</f>
        <v>0</v>
      </c>
      <c r="R316" s="324" t="s">
        <v>250</v>
      </c>
      <c r="S316" s="345"/>
      <c r="U316" s="345">
        <f>S316+U317+U318</f>
        <v>0</v>
      </c>
      <c r="W316" s="456"/>
      <c r="X316" s="456"/>
      <c r="Y316" s="456"/>
    </row>
    <row r="317" spans="1:25" s="319" customFormat="1" ht="15" customHeight="1">
      <c r="A317" s="319">
        <v>307</v>
      </c>
      <c r="B317" s="319">
        <f t="shared" si="106"/>
        <v>8</v>
      </c>
      <c r="C317" s="320">
        <v>61216411</v>
      </c>
      <c r="D317" s="320"/>
      <c r="E317" s="320"/>
      <c r="F317" s="347" t="s">
        <v>250</v>
      </c>
      <c r="G317" s="347"/>
      <c r="H317" s="347" t="s">
        <v>250</v>
      </c>
      <c r="I317" s="347" t="s">
        <v>250</v>
      </c>
      <c r="J317" s="347" t="s">
        <v>250</v>
      </c>
      <c r="K317" s="347" t="s">
        <v>250</v>
      </c>
      <c r="L317" s="356">
        <v>61216411</v>
      </c>
      <c r="M317" s="347" t="s">
        <v>250</v>
      </c>
      <c r="N317" s="356" t="s">
        <v>466</v>
      </c>
      <c r="O317" s="345"/>
      <c r="Q317" s="349">
        <f t="shared" ref="Q317:Q318" si="123">O317</f>
        <v>0</v>
      </c>
      <c r="R317" s="319" t="s">
        <v>250</v>
      </c>
      <c r="S317" s="345"/>
      <c r="U317" s="349">
        <f t="shared" ref="U317:U318" si="124">S317</f>
        <v>0</v>
      </c>
      <c r="W317" s="457"/>
      <c r="X317" s="457"/>
      <c r="Y317" s="457"/>
    </row>
    <row r="318" spans="1:25" s="319" customFormat="1" ht="15" customHeight="1">
      <c r="A318" s="319">
        <v>308</v>
      </c>
      <c r="B318" s="319">
        <f t="shared" si="106"/>
        <v>8</v>
      </c>
      <c r="C318" s="320">
        <v>61216418</v>
      </c>
      <c r="D318" s="320"/>
      <c r="E318" s="320"/>
      <c r="F318" s="347" t="s">
        <v>250</v>
      </c>
      <c r="G318" s="347"/>
      <c r="H318" s="347" t="s">
        <v>250</v>
      </c>
      <c r="I318" s="347" t="s">
        <v>250</v>
      </c>
      <c r="J318" s="347" t="s">
        <v>250</v>
      </c>
      <c r="K318" s="347" t="s">
        <v>250</v>
      </c>
      <c r="L318" s="356">
        <v>61216418</v>
      </c>
      <c r="M318" s="347" t="s">
        <v>250</v>
      </c>
      <c r="N318" s="356" t="s">
        <v>467</v>
      </c>
      <c r="O318" s="345"/>
      <c r="Q318" s="349">
        <f t="shared" si="123"/>
        <v>0</v>
      </c>
      <c r="R318" s="319" t="s">
        <v>250</v>
      </c>
      <c r="S318" s="345"/>
      <c r="U318" s="349">
        <f t="shared" si="124"/>
        <v>0</v>
      </c>
      <c r="W318" s="457"/>
      <c r="X318" s="457"/>
      <c r="Y318" s="457"/>
    </row>
    <row r="319" spans="1:25" ht="15" customHeight="1">
      <c r="A319" s="319">
        <v>309</v>
      </c>
      <c r="B319" s="319">
        <f t="shared" si="106"/>
        <v>7</v>
      </c>
      <c r="C319" s="320">
        <v>6121642</v>
      </c>
      <c r="D319" s="320" t="s">
        <v>1547</v>
      </c>
      <c r="F319" s="343" t="s">
        <v>250</v>
      </c>
      <c r="G319" s="343"/>
      <c r="H319" s="343" t="s">
        <v>250</v>
      </c>
      <c r="I319" s="343" t="s">
        <v>250</v>
      </c>
      <c r="J319" s="343" t="s">
        <v>250</v>
      </c>
      <c r="K319" s="357">
        <v>6121642</v>
      </c>
      <c r="L319" s="343" t="s">
        <v>250</v>
      </c>
      <c r="M319" s="343" t="s">
        <v>250</v>
      </c>
      <c r="N319" s="357" t="s">
        <v>468</v>
      </c>
      <c r="O319" s="345"/>
      <c r="Q319" s="345">
        <f>O319-Q320-Q321-Q322</f>
        <v>0</v>
      </c>
      <c r="R319" s="324" t="s">
        <v>250</v>
      </c>
      <c r="S319" s="345"/>
      <c r="U319" s="345">
        <f>S319+U320+U321+U322</f>
        <v>0</v>
      </c>
      <c r="W319" s="456"/>
      <c r="X319" s="456"/>
      <c r="Y319" s="456"/>
    </row>
    <row r="320" spans="1:25" ht="15" customHeight="1">
      <c r="A320" s="319">
        <v>310</v>
      </c>
      <c r="B320" s="319">
        <f t="shared" si="106"/>
        <v>8</v>
      </c>
      <c r="C320" s="320">
        <v>61216421</v>
      </c>
      <c r="D320" s="320" t="s">
        <v>1547</v>
      </c>
      <c r="F320" s="343" t="s">
        <v>250</v>
      </c>
      <c r="G320" s="343"/>
      <c r="H320" s="343" t="s">
        <v>250</v>
      </c>
      <c r="I320" s="343" t="s">
        <v>250</v>
      </c>
      <c r="J320" s="343" t="s">
        <v>250</v>
      </c>
      <c r="K320" s="343" t="s">
        <v>250</v>
      </c>
      <c r="L320" s="358">
        <v>61216421</v>
      </c>
      <c r="M320" s="343" t="s">
        <v>250</v>
      </c>
      <c r="N320" s="358" t="s">
        <v>469</v>
      </c>
      <c r="O320" s="345"/>
      <c r="Q320" s="345">
        <f t="shared" ref="Q320:Q322" si="125">O320</f>
        <v>0</v>
      </c>
      <c r="R320" s="324" t="s">
        <v>250</v>
      </c>
      <c r="S320" s="345"/>
      <c r="U320" s="345">
        <f t="shared" ref="U320:U322" si="126">S320</f>
        <v>0</v>
      </c>
      <c r="W320" s="456"/>
      <c r="X320" s="456"/>
      <c r="Y320" s="456"/>
    </row>
    <row r="321" spans="1:25" ht="15" customHeight="1">
      <c r="A321" s="319">
        <v>311</v>
      </c>
      <c r="B321" s="319">
        <f t="shared" si="106"/>
        <v>8</v>
      </c>
      <c r="C321" s="320">
        <v>61216422</v>
      </c>
      <c r="D321" s="320" t="s">
        <v>1547</v>
      </c>
      <c r="F321" s="343" t="s">
        <v>250</v>
      </c>
      <c r="G321" s="343"/>
      <c r="H321" s="343" t="s">
        <v>250</v>
      </c>
      <c r="I321" s="343" t="s">
        <v>250</v>
      </c>
      <c r="J321" s="343" t="s">
        <v>250</v>
      </c>
      <c r="K321" s="343" t="s">
        <v>250</v>
      </c>
      <c r="L321" s="358">
        <v>61216422</v>
      </c>
      <c r="M321" s="343" t="s">
        <v>250</v>
      </c>
      <c r="N321" s="358" t="s">
        <v>470</v>
      </c>
      <c r="O321" s="345"/>
      <c r="Q321" s="345">
        <f t="shared" si="125"/>
        <v>0</v>
      </c>
      <c r="R321" s="324" t="s">
        <v>250</v>
      </c>
      <c r="S321" s="345"/>
      <c r="U321" s="345">
        <f t="shared" si="126"/>
        <v>0</v>
      </c>
      <c r="W321" s="456"/>
      <c r="X321" s="456"/>
      <c r="Y321" s="456"/>
    </row>
    <row r="322" spans="1:25" ht="15" customHeight="1">
      <c r="A322" s="319">
        <v>312</v>
      </c>
      <c r="B322" s="319">
        <f t="shared" si="106"/>
        <v>8</v>
      </c>
      <c r="C322" s="320">
        <v>61216428</v>
      </c>
      <c r="D322" s="320" t="s">
        <v>1547</v>
      </c>
      <c r="F322" s="343" t="s">
        <v>250</v>
      </c>
      <c r="G322" s="343"/>
      <c r="H322" s="343" t="s">
        <v>250</v>
      </c>
      <c r="I322" s="343" t="s">
        <v>250</v>
      </c>
      <c r="J322" s="343" t="s">
        <v>250</v>
      </c>
      <c r="K322" s="343" t="s">
        <v>250</v>
      </c>
      <c r="L322" s="358">
        <v>61216428</v>
      </c>
      <c r="M322" s="343" t="s">
        <v>250</v>
      </c>
      <c r="N322" s="358" t="s">
        <v>471</v>
      </c>
      <c r="O322" s="345"/>
      <c r="Q322" s="345">
        <f t="shared" si="125"/>
        <v>0</v>
      </c>
      <c r="R322" s="324" t="s">
        <v>250</v>
      </c>
      <c r="S322" s="345"/>
      <c r="U322" s="345">
        <f t="shared" si="126"/>
        <v>0</v>
      </c>
      <c r="W322" s="456"/>
      <c r="X322" s="456"/>
      <c r="Y322" s="456"/>
    </row>
    <row r="323" spans="1:25" ht="15" customHeight="1">
      <c r="A323" s="319">
        <v>313</v>
      </c>
      <c r="B323" s="319">
        <f t="shared" si="106"/>
        <v>7</v>
      </c>
      <c r="C323" s="320">
        <v>6121643</v>
      </c>
      <c r="D323" s="320" t="s">
        <v>1547</v>
      </c>
      <c r="F323" s="343" t="s">
        <v>250</v>
      </c>
      <c r="G323" s="343"/>
      <c r="H323" s="343" t="s">
        <v>250</v>
      </c>
      <c r="I323" s="343" t="s">
        <v>250</v>
      </c>
      <c r="J323" s="343" t="s">
        <v>250</v>
      </c>
      <c r="K323" s="357">
        <v>6121643</v>
      </c>
      <c r="L323" s="343" t="s">
        <v>250</v>
      </c>
      <c r="M323" s="343" t="s">
        <v>250</v>
      </c>
      <c r="N323" s="357" t="s">
        <v>472</v>
      </c>
      <c r="O323" s="345"/>
      <c r="Q323" s="345">
        <f>O323-Q324-Q325-Q326-Q327-Q328-Q329</f>
        <v>0</v>
      </c>
      <c r="R323" s="324" t="s">
        <v>250</v>
      </c>
      <c r="S323" s="345"/>
      <c r="U323" s="345">
        <f>S323+U324+U325+U329</f>
        <v>0</v>
      </c>
      <c r="W323" s="456"/>
      <c r="X323" s="456"/>
      <c r="Y323" s="456"/>
    </row>
    <row r="324" spans="1:25" ht="15" customHeight="1">
      <c r="A324" s="319">
        <v>314</v>
      </c>
      <c r="B324" s="319">
        <f t="shared" si="106"/>
        <v>8</v>
      </c>
      <c r="C324" s="320">
        <v>61216431</v>
      </c>
      <c r="D324" s="320" t="s">
        <v>1547</v>
      </c>
      <c r="F324" s="343" t="s">
        <v>250</v>
      </c>
      <c r="G324" s="343"/>
      <c r="H324" s="343" t="s">
        <v>250</v>
      </c>
      <c r="I324" s="343" t="s">
        <v>250</v>
      </c>
      <c r="J324" s="343" t="s">
        <v>250</v>
      </c>
      <c r="K324" s="343" t="s">
        <v>250</v>
      </c>
      <c r="L324" s="358">
        <v>61216431</v>
      </c>
      <c r="M324" s="343" t="s">
        <v>250</v>
      </c>
      <c r="N324" s="358" t="s">
        <v>473</v>
      </c>
      <c r="O324" s="345"/>
      <c r="Q324" s="345">
        <f>O324</f>
        <v>0</v>
      </c>
      <c r="R324" s="324" t="s">
        <v>250</v>
      </c>
      <c r="S324" s="345"/>
      <c r="U324" s="345">
        <f>S324</f>
        <v>0</v>
      </c>
      <c r="W324" s="456"/>
      <c r="X324" s="456"/>
      <c r="Y324" s="456"/>
    </row>
    <row r="325" spans="1:25" ht="15" customHeight="1">
      <c r="A325" s="319">
        <v>315</v>
      </c>
      <c r="B325" s="319">
        <f t="shared" si="106"/>
        <v>8</v>
      </c>
      <c r="C325" s="320">
        <v>61216432</v>
      </c>
      <c r="D325" s="320" t="s">
        <v>1547</v>
      </c>
      <c r="F325" s="343" t="s">
        <v>250</v>
      </c>
      <c r="G325" s="343"/>
      <c r="H325" s="343" t="s">
        <v>250</v>
      </c>
      <c r="I325" s="343" t="s">
        <v>250</v>
      </c>
      <c r="J325" s="343" t="s">
        <v>250</v>
      </c>
      <c r="K325" s="343" t="s">
        <v>250</v>
      </c>
      <c r="L325" s="358">
        <v>61216432</v>
      </c>
      <c r="M325" s="343" t="s">
        <v>250</v>
      </c>
      <c r="N325" s="358" t="s">
        <v>474</v>
      </c>
      <c r="O325" s="345"/>
      <c r="Q325" s="345">
        <f>O325-Q326-Q327-Q328</f>
        <v>0</v>
      </c>
      <c r="R325" s="324" t="s">
        <v>250</v>
      </c>
      <c r="S325" s="345"/>
      <c r="U325" s="345">
        <f>S325+U326+U327+U328</f>
        <v>0</v>
      </c>
      <c r="W325" s="456"/>
      <c r="X325" s="456"/>
      <c r="Y325" s="456"/>
    </row>
    <row r="326" spans="1:25" ht="15" customHeight="1">
      <c r="A326" s="319">
        <v>316</v>
      </c>
      <c r="B326" s="319">
        <f t="shared" si="106"/>
        <v>9</v>
      </c>
      <c r="C326" s="320">
        <v>612164321</v>
      </c>
      <c r="D326" s="320" t="s">
        <v>1547</v>
      </c>
      <c r="F326" s="343" t="s">
        <v>250</v>
      </c>
      <c r="G326" s="343"/>
      <c r="H326" s="343" t="s">
        <v>250</v>
      </c>
      <c r="I326" s="343" t="s">
        <v>250</v>
      </c>
      <c r="J326" s="343" t="s">
        <v>250</v>
      </c>
      <c r="K326" s="343" t="s">
        <v>250</v>
      </c>
      <c r="L326" s="343" t="s">
        <v>250</v>
      </c>
      <c r="M326" s="343">
        <v>612164321</v>
      </c>
      <c r="N326" s="343" t="s">
        <v>475</v>
      </c>
      <c r="O326" s="345"/>
      <c r="Q326" s="345">
        <f>O326</f>
        <v>0</v>
      </c>
      <c r="R326" s="324" t="s">
        <v>250</v>
      </c>
      <c r="S326" s="345"/>
      <c r="U326" s="345">
        <f>S326</f>
        <v>0</v>
      </c>
      <c r="W326" s="456"/>
      <c r="X326" s="456"/>
      <c r="Y326" s="456"/>
    </row>
    <row r="327" spans="1:25" ht="15" customHeight="1">
      <c r="A327" s="319">
        <v>317</v>
      </c>
      <c r="B327" s="319">
        <f t="shared" si="106"/>
        <v>9</v>
      </c>
      <c r="C327" s="320">
        <v>612164322</v>
      </c>
      <c r="D327" s="320" t="s">
        <v>1547</v>
      </c>
      <c r="F327" s="343" t="s">
        <v>250</v>
      </c>
      <c r="G327" s="343"/>
      <c r="H327" s="343" t="s">
        <v>250</v>
      </c>
      <c r="I327" s="343" t="s">
        <v>250</v>
      </c>
      <c r="J327" s="343" t="s">
        <v>250</v>
      </c>
      <c r="K327" s="343" t="s">
        <v>250</v>
      </c>
      <c r="L327" s="343" t="s">
        <v>250</v>
      </c>
      <c r="M327" s="343">
        <v>612164322</v>
      </c>
      <c r="N327" s="343" t="s">
        <v>476</v>
      </c>
      <c r="O327" s="345"/>
      <c r="Q327" s="345">
        <f t="shared" ref="Q327:Q328" si="127">O327</f>
        <v>0</v>
      </c>
      <c r="R327" s="324" t="s">
        <v>250</v>
      </c>
      <c r="S327" s="345"/>
      <c r="U327" s="345">
        <f t="shared" ref="U327:U328" si="128">S327</f>
        <v>0</v>
      </c>
      <c r="W327" s="456"/>
      <c r="X327" s="456"/>
      <c r="Y327" s="456"/>
    </row>
    <row r="328" spans="1:25" ht="15" customHeight="1">
      <c r="A328" s="319">
        <v>318</v>
      </c>
      <c r="B328" s="319">
        <f t="shared" si="106"/>
        <v>9</v>
      </c>
      <c r="C328" s="320">
        <v>612164328</v>
      </c>
      <c r="D328" s="320" t="s">
        <v>1547</v>
      </c>
      <c r="F328" s="343" t="s">
        <v>250</v>
      </c>
      <c r="G328" s="343"/>
      <c r="H328" s="343" t="s">
        <v>250</v>
      </c>
      <c r="I328" s="343" t="s">
        <v>250</v>
      </c>
      <c r="J328" s="343" t="s">
        <v>250</v>
      </c>
      <c r="K328" s="343" t="s">
        <v>250</v>
      </c>
      <c r="L328" s="343" t="s">
        <v>250</v>
      </c>
      <c r="M328" s="343">
        <v>612164328</v>
      </c>
      <c r="N328" s="343" t="s">
        <v>477</v>
      </c>
      <c r="O328" s="345"/>
      <c r="Q328" s="345">
        <f t="shared" si="127"/>
        <v>0</v>
      </c>
      <c r="R328" s="324" t="s">
        <v>250</v>
      </c>
      <c r="S328" s="345"/>
      <c r="U328" s="345">
        <f t="shared" si="128"/>
        <v>0</v>
      </c>
      <c r="W328" s="456"/>
      <c r="X328" s="456"/>
      <c r="Y328" s="456"/>
    </row>
    <row r="329" spans="1:25" ht="15" customHeight="1">
      <c r="A329" s="319">
        <v>319</v>
      </c>
      <c r="B329" s="319">
        <f t="shared" si="106"/>
        <v>8</v>
      </c>
      <c r="C329" s="320">
        <v>61216438</v>
      </c>
      <c r="D329" s="320" t="s">
        <v>1547</v>
      </c>
      <c r="F329" s="343" t="s">
        <v>250</v>
      </c>
      <c r="G329" s="343"/>
      <c r="H329" s="343" t="s">
        <v>250</v>
      </c>
      <c r="I329" s="343" t="s">
        <v>250</v>
      </c>
      <c r="J329" s="343" t="s">
        <v>250</v>
      </c>
      <c r="K329" s="343" t="s">
        <v>250</v>
      </c>
      <c r="L329" s="358">
        <v>61216438</v>
      </c>
      <c r="M329" s="343" t="s">
        <v>250</v>
      </c>
      <c r="N329" s="358" t="s">
        <v>478</v>
      </c>
      <c r="O329" s="345"/>
      <c r="Q329" s="345">
        <f>O329</f>
        <v>0</v>
      </c>
      <c r="R329" s="324" t="s">
        <v>250</v>
      </c>
      <c r="S329" s="345"/>
      <c r="U329" s="345">
        <f>S329</f>
        <v>0</v>
      </c>
      <c r="W329" s="456"/>
      <c r="X329" s="456"/>
      <c r="Y329" s="456"/>
    </row>
    <row r="330" spans="1:25" ht="15" customHeight="1">
      <c r="A330" s="319">
        <v>320</v>
      </c>
      <c r="B330" s="319">
        <f t="shared" si="106"/>
        <v>6</v>
      </c>
      <c r="C330" s="320">
        <v>612165</v>
      </c>
      <c r="D330" s="320" t="s">
        <v>1547</v>
      </c>
      <c r="F330" s="343" t="s">
        <v>250</v>
      </c>
      <c r="G330" s="343"/>
      <c r="H330" s="343" t="s">
        <v>250</v>
      </c>
      <c r="I330" s="343" t="s">
        <v>250</v>
      </c>
      <c r="J330" s="352">
        <v>612165</v>
      </c>
      <c r="K330" s="343" t="s">
        <v>250</v>
      </c>
      <c r="L330" s="343" t="s">
        <v>250</v>
      </c>
      <c r="M330" s="343" t="s">
        <v>250</v>
      </c>
      <c r="N330" s="352" t="s">
        <v>479</v>
      </c>
      <c r="O330" s="345"/>
      <c r="Q330" s="345">
        <f>O330</f>
        <v>0</v>
      </c>
      <c r="R330" s="324" t="s">
        <v>250</v>
      </c>
      <c r="S330" s="345"/>
      <c r="U330" s="345">
        <f>S330</f>
        <v>0</v>
      </c>
      <c r="W330" s="456"/>
      <c r="X330" s="456"/>
      <c r="Y330" s="456"/>
    </row>
    <row r="331" spans="1:25" ht="15" customHeight="1">
      <c r="A331" s="319">
        <v>321</v>
      </c>
      <c r="B331" s="319">
        <f t="shared" si="106"/>
        <v>5</v>
      </c>
      <c r="C331" s="320">
        <v>61218</v>
      </c>
      <c r="D331" s="320" t="s">
        <v>1547</v>
      </c>
      <c r="F331" s="343" t="s">
        <v>250</v>
      </c>
      <c r="G331" s="343"/>
      <c r="H331" s="343" t="s">
        <v>250</v>
      </c>
      <c r="I331" s="350">
        <v>61218</v>
      </c>
      <c r="J331" s="343" t="s">
        <v>250</v>
      </c>
      <c r="K331" s="343" t="s">
        <v>250</v>
      </c>
      <c r="L331" s="343" t="s">
        <v>250</v>
      </c>
      <c r="M331" s="343" t="s">
        <v>250</v>
      </c>
      <c r="N331" s="350" t="s">
        <v>480</v>
      </c>
      <c r="O331" s="345"/>
      <c r="Q331" s="345">
        <f>O331</f>
        <v>0</v>
      </c>
      <c r="R331" s="324" t="s">
        <v>250</v>
      </c>
      <c r="S331" s="345"/>
      <c r="U331" s="345">
        <f>S331</f>
        <v>0</v>
      </c>
      <c r="W331" s="456"/>
      <c r="X331" s="456"/>
      <c r="Y331" s="456"/>
    </row>
    <row r="332" spans="1:25" ht="15" customHeight="1">
      <c r="A332" s="319">
        <v>322</v>
      </c>
      <c r="B332" s="319">
        <f t="shared" ref="B332:B395" si="129">LEN(C332)</f>
        <v>4</v>
      </c>
      <c r="C332" s="320">
        <v>6122</v>
      </c>
      <c r="D332" s="320" t="s">
        <v>1547</v>
      </c>
      <c r="F332" s="343" t="s">
        <v>250</v>
      </c>
      <c r="G332" s="343"/>
      <c r="H332" s="346">
        <v>6122</v>
      </c>
      <c r="I332" s="343" t="s">
        <v>250</v>
      </c>
      <c r="J332" s="343" t="s">
        <v>250</v>
      </c>
      <c r="K332" s="343" t="s">
        <v>250</v>
      </c>
      <c r="L332" s="343" t="s">
        <v>250</v>
      </c>
      <c r="M332" s="343" t="s">
        <v>250</v>
      </c>
      <c r="N332" s="346" t="s">
        <v>481</v>
      </c>
      <c r="O332" s="345"/>
      <c r="Q332" s="345">
        <f>O332-Q333-Q334-Q335-Q336-Q337-Q338-Q339-Q340-Q341-Q342-Q343-Q344-Q345-Q346-Q347-Q348-Q349-Q350-Q351-Q352-Q353-Q354-Q355-Q356-Q357</f>
        <v>0</v>
      </c>
      <c r="R332" s="324" t="s">
        <v>250</v>
      </c>
      <c r="S332" s="345"/>
      <c r="U332" s="345">
        <f>S332+U333+U348+U355</f>
        <v>0</v>
      </c>
      <c r="W332" s="456"/>
      <c r="X332" s="456"/>
      <c r="Y332" s="456"/>
    </row>
    <row r="333" spans="1:25" ht="15" customHeight="1">
      <c r="A333" s="319">
        <v>323</v>
      </c>
      <c r="B333" s="319">
        <f t="shared" si="129"/>
        <v>5</v>
      </c>
      <c r="C333" s="320">
        <v>61221</v>
      </c>
      <c r="D333" s="320" t="s">
        <v>1547</v>
      </c>
      <c r="F333" s="343" t="s">
        <v>250</v>
      </c>
      <c r="G333" s="343"/>
      <c r="H333" s="343" t="s">
        <v>250</v>
      </c>
      <c r="I333" s="350">
        <v>61221</v>
      </c>
      <c r="J333" s="343" t="s">
        <v>250</v>
      </c>
      <c r="K333" s="343" t="s">
        <v>250</v>
      </c>
      <c r="L333" s="343" t="s">
        <v>250</v>
      </c>
      <c r="M333" s="343" t="s">
        <v>250</v>
      </c>
      <c r="N333" s="350" t="s">
        <v>482</v>
      </c>
      <c r="O333" s="345"/>
      <c r="Q333" s="345">
        <f>O333-Q334-Q335-Q336-Q337-Q338-Q339-Q340-Q341-Q342-Q343-Q344-Q345-Q346-Q347</f>
        <v>0</v>
      </c>
      <c r="R333" s="324" t="s">
        <v>250</v>
      </c>
      <c r="S333" s="345"/>
      <c r="U333" s="345">
        <f>S333+U334+U339+U346+U347</f>
        <v>0</v>
      </c>
      <c r="W333" s="456"/>
      <c r="X333" s="456"/>
      <c r="Y333" s="456"/>
    </row>
    <row r="334" spans="1:25" ht="15" customHeight="1">
      <c r="A334" s="319">
        <v>324</v>
      </c>
      <c r="B334" s="319">
        <f t="shared" si="129"/>
        <v>6</v>
      </c>
      <c r="C334" s="320">
        <v>612211</v>
      </c>
      <c r="D334" s="320" t="s">
        <v>1547</v>
      </c>
      <c r="F334" s="343" t="s">
        <v>250</v>
      </c>
      <c r="G334" s="343"/>
      <c r="H334" s="343" t="s">
        <v>250</v>
      </c>
      <c r="I334" s="343" t="s">
        <v>250</v>
      </c>
      <c r="J334" s="352">
        <v>612211</v>
      </c>
      <c r="K334" s="343" t="s">
        <v>250</v>
      </c>
      <c r="L334" s="343" t="s">
        <v>250</v>
      </c>
      <c r="M334" s="343" t="s">
        <v>250</v>
      </c>
      <c r="N334" s="352" t="s">
        <v>483</v>
      </c>
      <c r="O334" s="345"/>
      <c r="Q334" s="345">
        <f>O334-Q335-Q336-Q337-Q338</f>
        <v>0</v>
      </c>
      <c r="R334" s="324" t="s">
        <v>250</v>
      </c>
      <c r="S334" s="345"/>
      <c r="U334" s="345">
        <f>S334+U335+U336+U337+U338</f>
        <v>0</v>
      </c>
      <c r="W334" s="456"/>
      <c r="X334" s="456"/>
      <c r="Y334" s="456"/>
    </row>
    <row r="335" spans="1:25" s="319" customFormat="1" ht="15" customHeight="1">
      <c r="A335" s="319">
        <v>325</v>
      </c>
      <c r="B335" s="319">
        <f t="shared" si="129"/>
        <v>7</v>
      </c>
      <c r="C335" s="320">
        <v>6122111</v>
      </c>
      <c r="D335" s="320"/>
      <c r="E335" s="320"/>
      <c r="F335" s="347" t="s">
        <v>250</v>
      </c>
      <c r="G335" s="347"/>
      <c r="H335" s="347" t="s">
        <v>250</v>
      </c>
      <c r="I335" s="347" t="s">
        <v>250</v>
      </c>
      <c r="J335" s="347" t="s">
        <v>250</v>
      </c>
      <c r="K335" s="354">
        <v>6122111</v>
      </c>
      <c r="L335" s="347" t="s">
        <v>250</v>
      </c>
      <c r="M335" s="347" t="s">
        <v>250</v>
      </c>
      <c r="N335" s="354" t="s">
        <v>310</v>
      </c>
      <c r="O335" s="345"/>
      <c r="Q335" s="349">
        <f>O335</f>
        <v>0</v>
      </c>
      <c r="R335" s="319" t="s">
        <v>250</v>
      </c>
      <c r="S335" s="345"/>
      <c r="U335" s="349">
        <f>S335</f>
        <v>0</v>
      </c>
      <c r="W335" s="457"/>
      <c r="X335" s="457"/>
      <c r="Y335" s="457"/>
    </row>
    <row r="336" spans="1:25" s="319" customFormat="1" ht="15" customHeight="1">
      <c r="A336" s="319">
        <v>326</v>
      </c>
      <c r="B336" s="319">
        <f t="shared" si="129"/>
        <v>7</v>
      </c>
      <c r="C336" s="320">
        <v>6122112</v>
      </c>
      <c r="D336" s="320"/>
      <c r="E336" s="320"/>
      <c r="F336" s="347" t="s">
        <v>250</v>
      </c>
      <c r="G336" s="347"/>
      <c r="H336" s="347" t="s">
        <v>250</v>
      </c>
      <c r="I336" s="347" t="s">
        <v>250</v>
      </c>
      <c r="J336" s="347" t="s">
        <v>250</v>
      </c>
      <c r="K336" s="354">
        <v>6122112</v>
      </c>
      <c r="L336" s="347" t="s">
        <v>250</v>
      </c>
      <c r="M336" s="347" t="s">
        <v>250</v>
      </c>
      <c r="N336" s="354" t="s">
        <v>392</v>
      </c>
      <c r="O336" s="345"/>
      <c r="Q336" s="349">
        <f t="shared" ref="Q336:Q338" si="130">O336</f>
        <v>0</v>
      </c>
      <c r="R336" s="319" t="s">
        <v>250</v>
      </c>
      <c r="S336" s="345"/>
      <c r="U336" s="349">
        <f t="shared" ref="U336:U338" si="131">S336</f>
        <v>0</v>
      </c>
      <c r="W336" s="457"/>
      <c r="X336" s="457"/>
      <c r="Y336" s="457"/>
    </row>
    <row r="337" spans="1:25" s="319" customFormat="1" ht="15" customHeight="1">
      <c r="A337" s="319">
        <v>327</v>
      </c>
      <c r="B337" s="319">
        <f t="shared" si="129"/>
        <v>7</v>
      </c>
      <c r="C337" s="320">
        <v>6122113</v>
      </c>
      <c r="D337" s="320"/>
      <c r="E337" s="320"/>
      <c r="F337" s="347" t="s">
        <v>250</v>
      </c>
      <c r="G337" s="347"/>
      <c r="H337" s="347" t="s">
        <v>250</v>
      </c>
      <c r="I337" s="347" t="s">
        <v>250</v>
      </c>
      <c r="J337" s="347" t="s">
        <v>250</v>
      </c>
      <c r="K337" s="354">
        <v>6122113</v>
      </c>
      <c r="L337" s="347" t="s">
        <v>250</v>
      </c>
      <c r="M337" s="347" t="s">
        <v>250</v>
      </c>
      <c r="N337" s="354" t="s">
        <v>484</v>
      </c>
      <c r="O337" s="345"/>
      <c r="Q337" s="349">
        <f t="shared" si="130"/>
        <v>0</v>
      </c>
      <c r="R337" s="319" t="s">
        <v>250</v>
      </c>
      <c r="S337" s="345"/>
      <c r="U337" s="349">
        <f t="shared" si="131"/>
        <v>0</v>
      </c>
      <c r="W337" s="457"/>
      <c r="X337" s="457"/>
      <c r="Y337" s="457"/>
    </row>
    <row r="338" spans="1:25" s="319" customFormat="1" ht="15" customHeight="1">
      <c r="A338" s="319">
        <v>328</v>
      </c>
      <c r="B338" s="319">
        <f t="shared" si="129"/>
        <v>7</v>
      </c>
      <c r="C338" s="320">
        <v>6122118</v>
      </c>
      <c r="D338" s="320"/>
      <c r="E338" s="320"/>
      <c r="F338" s="347" t="s">
        <v>250</v>
      </c>
      <c r="G338" s="347"/>
      <c r="H338" s="347" t="s">
        <v>250</v>
      </c>
      <c r="I338" s="347" t="s">
        <v>250</v>
      </c>
      <c r="J338" s="347" t="s">
        <v>250</v>
      </c>
      <c r="K338" s="354">
        <v>6122118</v>
      </c>
      <c r="L338" s="347" t="s">
        <v>250</v>
      </c>
      <c r="M338" s="347" t="s">
        <v>250</v>
      </c>
      <c r="N338" s="354" t="s">
        <v>485</v>
      </c>
      <c r="O338" s="345"/>
      <c r="Q338" s="349">
        <f t="shared" si="130"/>
        <v>0</v>
      </c>
      <c r="R338" s="319" t="s">
        <v>250</v>
      </c>
      <c r="S338" s="345"/>
      <c r="U338" s="349">
        <f t="shared" si="131"/>
        <v>0</v>
      </c>
      <c r="W338" s="457"/>
      <c r="X338" s="457"/>
      <c r="Y338" s="457"/>
    </row>
    <row r="339" spans="1:25" ht="15" customHeight="1">
      <c r="A339" s="319">
        <v>329</v>
      </c>
      <c r="B339" s="319">
        <f t="shared" si="129"/>
        <v>6</v>
      </c>
      <c r="C339" s="320">
        <v>612212</v>
      </c>
      <c r="D339" s="320" t="s">
        <v>1547</v>
      </c>
      <c r="F339" s="343" t="s">
        <v>250</v>
      </c>
      <c r="G339" s="343"/>
      <c r="H339" s="343" t="s">
        <v>250</v>
      </c>
      <c r="I339" s="343" t="s">
        <v>250</v>
      </c>
      <c r="J339" s="352">
        <v>612212</v>
      </c>
      <c r="K339" s="343" t="s">
        <v>250</v>
      </c>
      <c r="L339" s="343" t="s">
        <v>250</v>
      </c>
      <c r="M339" s="343" t="s">
        <v>250</v>
      </c>
      <c r="N339" s="352" t="s">
        <v>486</v>
      </c>
      <c r="O339" s="345"/>
      <c r="Q339" s="345">
        <f>O339-Q340-Q341-Q342-Q343-Q344-Q345</f>
        <v>0</v>
      </c>
      <c r="R339" s="324" t="s">
        <v>250</v>
      </c>
      <c r="S339" s="345"/>
      <c r="U339" s="345">
        <f>S339+U340+U341+U342+U343+U344+U345</f>
        <v>0</v>
      </c>
      <c r="W339" s="456"/>
      <c r="X339" s="456"/>
      <c r="Y339" s="456"/>
    </row>
    <row r="340" spans="1:25" ht="15" customHeight="1">
      <c r="A340" s="319">
        <v>330</v>
      </c>
      <c r="B340" s="319">
        <f t="shared" si="129"/>
        <v>7</v>
      </c>
      <c r="C340" s="320">
        <v>6122121</v>
      </c>
      <c r="D340" s="320" t="s">
        <v>1547</v>
      </c>
      <c r="F340" s="343" t="s">
        <v>250</v>
      </c>
      <c r="G340" s="343"/>
      <c r="H340" s="343" t="s">
        <v>250</v>
      </c>
      <c r="I340" s="343" t="s">
        <v>250</v>
      </c>
      <c r="J340" s="343" t="s">
        <v>250</v>
      </c>
      <c r="K340" s="357">
        <v>6122121</v>
      </c>
      <c r="L340" s="343" t="s">
        <v>250</v>
      </c>
      <c r="M340" s="343" t="s">
        <v>250</v>
      </c>
      <c r="N340" s="357" t="s">
        <v>487</v>
      </c>
      <c r="O340" s="345"/>
      <c r="Q340" s="345">
        <f t="shared" ref="Q340:Q345" si="132">O340</f>
        <v>0</v>
      </c>
      <c r="R340" s="324" t="s">
        <v>250</v>
      </c>
      <c r="S340" s="345"/>
      <c r="U340" s="345">
        <f t="shared" ref="U340:U345" si="133">S340</f>
        <v>0</v>
      </c>
      <c r="W340" s="456"/>
      <c r="X340" s="456"/>
      <c r="Y340" s="456"/>
    </row>
    <row r="341" spans="1:25" ht="15" customHeight="1">
      <c r="A341" s="319">
        <v>331</v>
      </c>
      <c r="B341" s="319">
        <f t="shared" si="129"/>
        <v>7</v>
      </c>
      <c r="C341" s="320">
        <v>6122122</v>
      </c>
      <c r="D341" s="320" t="s">
        <v>1547</v>
      </c>
      <c r="F341" s="343" t="s">
        <v>250</v>
      </c>
      <c r="G341" s="343"/>
      <c r="H341" s="343" t="s">
        <v>250</v>
      </c>
      <c r="I341" s="343" t="s">
        <v>250</v>
      </c>
      <c r="J341" s="343" t="s">
        <v>250</v>
      </c>
      <c r="K341" s="357">
        <v>6122122</v>
      </c>
      <c r="L341" s="343" t="s">
        <v>250</v>
      </c>
      <c r="M341" s="343" t="s">
        <v>250</v>
      </c>
      <c r="N341" s="357" t="s">
        <v>488</v>
      </c>
      <c r="O341" s="345"/>
      <c r="Q341" s="345">
        <f t="shared" si="132"/>
        <v>0</v>
      </c>
      <c r="R341" s="324" t="s">
        <v>250</v>
      </c>
      <c r="S341" s="345"/>
      <c r="U341" s="345">
        <f t="shared" si="133"/>
        <v>0</v>
      </c>
      <c r="W341" s="456"/>
      <c r="X341" s="456"/>
      <c r="Y341" s="456"/>
    </row>
    <row r="342" spans="1:25" ht="15" customHeight="1">
      <c r="A342" s="319">
        <v>332</v>
      </c>
      <c r="B342" s="319">
        <f t="shared" si="129"/>
        <v>7</v>
      </c>
      <c r="C342" s="320">
        <v>6122123</v>
      </c>
      <c r="D342" s="320" t="s">
        <v>1547</v>
      </c>
      <c r="F342" s="343" t="s">
        <v>250</v>
      </c>
      <c r="G342" s="343"/>
      <c r="H342" s="343" t="s">
        <v>250</v>
      </c>
      <c r="I342" s="343" t="s">
        <v>250</v>
      </c>
      <c r="J342" s="343" t="s">
        <v>250</v>
      </c>
      <c r="K342" s="357">
        <v>6122123</v>
      </c>
      <c r="L342" s="343" t="s">
        <v>250</v>
      </c>
      <c r="M342" s="343" t="s">
        <v>250</v>
      </c>
      <c r="N342" s="357" t="s">
        <v>489</v>
      </c>
      <c r="O342" s="345"/>
      <c r="Q342" s="345">
        <f t="shared" si="132"/>
        <v>0</v>
      </c>
      <c r="R342" s="324" t="s">
        <v>250</v>
      </c>
      <c r="S342" s="345"/>
      <c r="U342" s="345">
        <f t="shared" si="133"/>
        <v>0</v>
      </c>
      <c r="W342" s="456"/>
      <c r="X342" s="456"/>
      <c r="Y342" s="456"/>
    </row>
    <row r="343" spans="1:25" ht="15" customHeight="1">
      <c r="A343" s="319">
        <v>333</v>
      </c>
      <c r="B343" s="319">
        <f t="shared" si="129"/>
        <v>7</v>
      </c>
      <c r="C343" s="320">
        <v>6122124</v>
      </c>
      <c r="D343" s="320" t="s">
        <v>1547</v>
      </c>
      <c r="F343" s="343" t="s">
        <v>250</v>
      </c>
      <c r="G343" s="343"/>
      <c r="H343" s="343" t="s">
        <v>250</v>
      </c>
      <c r="I343" s="343" t="s">
        <v>250</v>
      </c>
      <c r="J343" s="343" t="s">
        <v>250</v>
      </c>
      <c r="K343" s="357">
        <v>6122124</v>
      </c>
      <c r="L343" s="343" t="s">
        <v>250</v>
      </c>
      <c r="M343" s="343" t="s">
        <v>250</v>
      </c>
      <c r="N343" s="357" t="s">
        <v>490</v>
      </c>
      <c r="O343" s="345"/>
      <c r="Q343" s="345">
        <f t="shared" si="132"/>
        <v>0</v>
      </c>
      <c r="R343" s="324" t="s">
        <v>250</v>
      </c>
      <c r="S343" s="345"/>
      <c r="U343" s="345">
        <f t="shared" si="133"/>
        <v>0</v>
      </c>
      <c r="W343" s="456"/>
      <c r="X343" s="456"/>
      <c r="Y343" s="456"/>
    </row>
    <row r="344" spans="1:25" ht="15" customHeight="1">
      <c r="A344" s="319">
        <v>334</v>
      </c>
      <c r="B344" s="319">
        <f t="shared" si="129"/>
        <v>7</v>
      </c>
      <c r="C344" s="320">
        <v>6122125</v>
      </c>
      <c r="D344" s="320" t="s">
        <v>1547</v>
      </c>
      <c r="F344" s="343" t="s">
        <v>250</v>
      </c>
      <c r="G344" s="343"/>
      <c r="H344" s="343" t="s">
        <v>250</v>
      </c>
      <c r="I344" s="343" t="s">
        <v>250</v>
      </c>
      <c r="J344" s="343" t="s">
        <v>250</v>
      </c>
      <c r="K344" s="357">
        <v>6122125</v>
      </c>
      <c r="L344" s="343" t="s">
        <v>250</v>
      </c>
      <c r="M344" s="343" t="s">
        <v>250</v>
      </c>
      <c r="N344" s="357" t="s">
        <v>491</v>
      </c>
      <c r="O344" s="345"/>
      <c r="Q344" s="345">
        <f t="shared" si="132"/>
        <v>0</v>
      </c>
      <c r="R344" s="324" t="s">
        <v>250</v>
      </c>
      <c r="S344" s="345"/>
      <c r="U344" s="345">
        <f t="shared" si="133"/>
        <v>0</v>
      </c>
      <c r="W344" s="456"/>
      <c r="X344" s="456"/>
      <c r="Y344" s="456"/>
    </row>
    <row r="345" spans="1:25" ht="15" customHeight="1">
      <c r="A345" s="319">
        <v>335</v>
      </c>
      <c r="B345" s="319">
        <f t="shared" si="129"/>
        <v>7</v>
      </c>
      <c r="C345" s="320">
        <v>6122128</v>
      </c>
      <c r="D345" s="320" t="s">
        <v>1547</v>
      </c>
      <c r="F345" s="343" t="s">
        <v>250</v>
      </c>
      <c r="G345" s="343"/>
      <c r="H345" s="343" t="s">
        <v>250</v>
      </c>
      <c r="I345" s="343" t="s">
        <v>250</v>
      </c>
      <c r="J345" s="343" t="s">
        <v>250</v>
      </c>
      <c r="K345" s="357">
        <v>6122128</v>
      </c>
      <c r="L345" s="343" t="s">
        <v>250</v>
      </c>
      <c r="M345" s="343" t="s">
        <v>250</v>
      </c>
      <c r="N345" s="357" t="s">
        <v>492</v>
      </c>
      <c r="O345" s="345"/>
      <c r="Q345" s="345">
        <f t="shared" si="132"/>
        <v>0</v>
      </c>
      <c r="R345" s="324" t="s">
        <v>250</v>
      </c>
      <c r="S345" s="345"/>
      <c r="U345" s="345">
        <f t="shared" si="133"/>
        <v>0</v>
      </c>
      <c r="W345" s="456"/>
      <c r="X345" s="456"/>
      <c r="Y345" s="456"/>
    </row>
    <row r="346" spans="1:25" ht="15" customHeight="1">
      <c r="A346" s="319">
        <v>336</v>
      </c>
      <c r="B346" s="319">
        <f t="shared" si="129"/>
        <v>6</v>
      </c>
      <c r="C346" s="320">
        <v>612213</v>
      </c>
      <c r="D346" s="320" t="s">
        <v>1547</v>
      </c>
      <c r="F346" s="343" t="s">
        <v>250</v>
      </c>
      <c r="G346" s="343"/>
      <c r="H346" s="343" t="s">
        <v>250</v>
      </c>
      <c r="I346" s="343" t="s">
        <v>250</v>
      </c>
      <c r="J346" s="352">
        <v>612213</v>
      </c>
      <c r="K346" s="343" t="s">
        <v>250</v>
      </c>
      <c r="L346" s="343" t="s">
        <v>250</v>
      </c>
      <c r="M346" s="343" t="s">
        <v>250</v>
      </c>
      <c r="N346" s="352" t="s">
        <v>493</v>
      </c>
      <c r="O346" s="345"/>
      <c r="Q346" s="345">
        <f>O346</f>
        <v>0</v>
      </c>
      <c r="R346" s="324" t="s">
        <v>250</v>
      </c>
      <c r="S346" s="345"/>
      <c r="U346" s="345">
        <f>S346</f>
        <v>0</v>
      </c>
      <c r="W346" s="456"/>
      <c r="X346" s="456"/>
      <c r="Y346" s="456"/>
    </row>
    <row r="347" spans="1:25" ht="15" customHeight="1">
      <c r="A347" s="319">
        <v>337</v>
      </c>
      <c r="B347" s="319">
        <f t="shared" si="129"/>
        <v>6</v>
      </c>
      <c r="C347" s="320">
        <v>612218</v>
      </c>
      <c r="D347" s="320" t="s">
        <v>1547</v>
      </c>
      <c r="F347" s="343" t="s">
        <v>250</v>
      </c>
      <c r="G347" s="343"/>
      <c r="H347" s="343" t="s">
        <v>250</v>
      </c>
      <c r="I347" s="343" t="s">
        <v>250</v>
      </c>
      <c r="J347" s="352">
        <v>612218</v>
      </c>
      <c r="K347" s="343" t="s">
        <v>250</v>
      </c>
      <c r="L347" s="343" t="s">
        <v>250</v>
      </c>
      <c r="M347" s="343" t="s">
        <v>250</v>
      </c>
      <c r="N347" s="352" t="s">
        <v>485</v>
      </c>
      <c r="O347" s="345"/>
      <c r="Q347" s="345">
        <f>O347</f>
        <v>0</v>
      </c>
      <c r="R347" s="324" t="s">
        <v>250</v>
      </c>
      <c r="S347" s="345"/>
      <c r="U347" s="345">
        <f>S347</f>
        <v>0</v>
      </c>
      <c r="W347" s="456"/>
      <c r="X347" s="456"/>
      <c r="Y347" s="456"/>
    </row>
    <row r="348" spans="1:25" ht="15" customHeight="1">
      <c r="A348" s="319">
        <v>338</v>
      </c>
      <c r="B348" s="319">
        <f t="shared" si="129"/>
        <v>5</v>
      </c>
      <c r="C348" s="320">
        <v>61222</v>
      </c>
      <c r="D348" s="320" t="s">
        <v>1547</v>
      </c>
      <c r="F348" s="343" t="s">
        <v>250</v>
      </c>
      <c r="G348" s="343"/>
      <c r="H348" s="343" t="s">
        <v>250</v>
      </c>
      <c r="I348" s="350">
        <v>61222</v>
      </c>
      <c r="J348" s="343" t="s">
        <v>250</v>
      </c>
      <c r="K348" s="343" t="s">
        <v>250</v>
      </c>
      <c r="L348" s="343" t="s">
        <v>250</v>
      </c>
      <c r="M348" s="343" t="s">
        <v>250</v>
      </c>
      <c r="N348" s="350" t="s">
        <v>494</v>
      </c>
      <c r="O348" s="345"/>
      <c r="Q348" s="345">
        <f>O348-Q349-Q350-Q351-Q352-Q353-Q354</f>
        <v>0</v>
      </c>
      <c r="R348" s="324" t="s">
        <v>250</v>
      </c>
      <c r="S348" s="345"/>
      <c r="U348" s="345">
        <f>S348+U349+U350+U351+U352+U353+U354</f>
        <v>0</v>
      </c>
      <c r="W348" s="456"/>
      <c r="X348" s="456"/>
      <c r="Y348" s="456"/>
    </row>
    <row r="349" spans="1:25" ht="15" customHeight="1">
      <c r="A349" s="319">
        <v>339</v>
      </c>
      <c r="B349" s="319">
        <f t="shared" si="129"/>
        <v>6</v>
      </c>
      <c r="C349" s="320">
        <v>612221</v>
      </c>
      <c r="D349" s="320" t="s">
        <v>1547</v>
      </c>
      <c r="F349" s="343" t="s">
        <v>250</v>
      </c>
      <c r="G349" s="343"/>
      <c r="H349" s="343" t="s">
        <v>250</v>
      </c>
      <c r="I349" s="343" t="s">
        <v>250</v>
      </c>
      <c r="J349" s="352">
        <v>612221</v>
      </c>
      <c r="K349" s="343" t="s">
        <v>250</v>
      </c>
      <c r="L349" s="343" t="s">
        <v>250</v>
      </c>
      <c r="M349" s="343" t="s">
        <v>250</v>
      </c>
      <c r="N349" s="352" t="s">
        <v>398</v>
      </c>
      <c r="O349" s="345"/>
      <c r="Q349" s="345">
        <f t="shared" ref="Q349:Q354" si="134">O349</f>
        <v>0</v>
      </c>
      <c r="R349" s="324" t="s">
        <v>250</v>
      </c>
      <c r="S349" s="345"/>
      <c r="U349" s="345">
        <f t="shared" ref="U349:U354" si="135">S349</f>
        <v>0</v>
      </c>
      <c r="W349" s="456"/>
      <c r="X349" s="456"/>
      <c r="Y349" s="456"/>
    </row>
    <row r="350" spans="1:25" ht="15" customHeight="1">
      <c r="A350" s="319">
        <v>340</v>
      </c>
      <c r="B350" s="319">
        <f t="shared" si="129"/>
        <v>6</v>
      </c>
      <c r="C350" s="320">
        <v>612222</v>
      </c>
      <c r="D350" s="320" t="s">
        <v>1547</v>
      </c>
      <c r="F350" s="343" t="s">
        <v>250</v>
      </c>
      <c r="G350" s="343"/>
      <c r="H350" s="343" t="s">
        <v>250</v>
      </c>
      <c r="I350" s="343" t="s">
        <v>250</v>
      </c>
      <c r="J350" s="352">
        <v>612222</v>
      </c>
      <c r="K350" s="343" t="s">
        <v>250</v>
      </c>
      <c r="L350" s="343" t="s">
        <v>250</v>
      </c>
      <c r="M350" s="343" t="s">
        <v>250</v>
      </c>
      <c r="N350" s="352" t="s">
        <v>399</v>
      </c>
      <c r="O350" s="345"/>
      <c r="Q350" s="345">
        <f t="shared" si="134"/>
        <v>0</v>
      </c>
      <c r="R350" s="324" t="s">
        <v>250</v>
      </c>
      <c r="S350" s="345"/>
      <c r="U350" s="345">
        <f t="shared" si="135"/>
        <v>0</v>
      </c>
      <c r="W350" s="456"/>
      <c r="X350" s="456"/>
      <c r="Y350" s="456"/>
    </row>
    <row r="351" spans="1:25" ht="15" customHeight="1">
      <c r="A351" s="319">
        <v>341</v>
      </c>
      <c r="B351" s="319">
        <f t="shared" si="129"/>
        <v>6</v>
      </c>
      <c r="C351" s="320">
        <v>612223</v>
      </c>
      <c r="D351" s="320" t="s">
        <v>1547</v>
      </c>
      <c r="F351" s="343" t="s">
        <v>250</v>
      </c>
      <c r="G351" s="343"/>
      <c r="H351" s="343" t="s">
        <v>250</v>
      </c>
      <c r="I351" s="343" t="s">
        <v>250</v>
      </c>
      <c r="J351" s="352">
        <v>612223</v>
      </c>
      <c r="K351" s="343" t="s">
        <v>250</v>
      </c>
      <c r="L351" s="343" t="s">
        <v>250</v>
      </c>
      <c r="M351" s="343" t="s">
        <v>250</v>
      </c>
      <c r="N351" s="352" t="s">
        <v>400</v>
      </c>
      <c r="O351" s="345"/>
      <c r="Q351" s="345">
        <f t="shared" si="134"/>
        <v>0</v>
      </c>
      <c r="R351" s="324" t="s">
        <v>250</v>
      </c>
      <c r="S351" s="345"/>
      <c r="U351" s="345">
        <f t="shared" si="135"/>
        <v>0</v>
      </c>
      <c r="W351" s="456"/>
      <c r="X351" s="456"/>
      <c r="Y351" s="456"/>
    </row>
    <row r="352" spans="1:25" ht="15" customHeight="1">
      <c r="A352" s="319">
        <v>342</v>
      </c>
      <c r="B352" s="319">
        <f t="shared" si="129"/>
        <v>6</v>
      </c>
      <c r="C352" s="320">
        <v>612224</v>
      </c>
      <c r="D352" s="320" t="s">
        <v>1547</v>
      </c>
      <c r="F352" s="343" t="s">
        <v>250</v>
      </c>
      <c r="G352" s="343"/>
      <c r="H352" s="343" t="s">
        <v>250</v>
      </c>
      <c r="I352" s="343" t="s">
        <v>250</v>
      </c>
      <c r="J352" s="352">
        <v>612224</v>
      </c>
      <c r="K352" s="343" t="s">
        <v>250</v>
      </c>
      <c r="L352" s="343" t="s">
        <v>250</v>
      </c>
      <c r="M352" s="343" t="s">
        <v>250</v>
      </c>
      <c r="N352" s="352" t="s">
        <v>495</v>
      </c>
      <c r="O352" s="345"/>
      <c r="Q352" s="345">
        <f t="shared" si="134"/>
        <v>0</v>
      </c>
      <c r="R352" s="324" t="s">
        <v>250</v>
      </c>
      <c r="S352" s="345"/>
      <c r="U352" s="345">
        <f t="shared" si="135"/>
        <v>0</v>
      </c>
      <c r="W352" s="456"/>
      <c r="X352" s="456"/>
      <c r="Y352" s="456"/>
    </row>
    <row r="353" spans="1:25" ht="15" customHeight="1">
      <c r="A353" s="319">
        <v>343</v>
      </c>
      <c r="B353" s="319">
        <f t="shared" si="129"/>
        <v>6</v>
      </c>
      <c r="C353" s="320">
        <v>612225</v>
      </c>
      <c r="D353" s="320" t="s">
        <v>1547</v>
      </c>
      <c r="F353" s="343" t="s">
        <v>250</v>
      </c>
      <c r="G353" s="343"/>
      <c r="H353" s="343" t="s">
        <v>250</v>
      </c>
      <c r="I353" s="343" t="s">
        <v>250</v>
      </c>
      <c r="J353" s="352">
        <v>612225</v>
      </c>
      <c r="K353" s="343" t="s">
        <v>250</v>
      </c>
      <c r="L353" s="343" t="s">
        <v>250</v>
      </c>
      <c r="M353" s="343" t="s">
        <v>250</v>
      </c>
      <c r="N353" s="352" t="s">
        <v>306</v>
      </c>
      <c r="O353" s="345"/>
      <c r="Q353" s="345">
        <f t="shared" si="134"/>
        <v>0</v>
      </c>
      <c r="R353" s="324" t="s">
        <v>250</v>
      </c>
      <c r="S353" s="345"/>
      <c r="U353" s="345">
        <f t="shared" si="135"/>
        <v>0</v>
      </c>
      <c r="W353" s="456"/>
      <c r="X353" s="456"/>
      <c r="Y353" s="456"/>
    </row>
    <row r="354" spans="1:25" ht="15" customHeight="1">
      <c r="A354" s="319">
        <v>344</v>
      </c>
      <c r="B354" s="319">
        <f t="shared" si="129"/>
        <v>6</v>
      </c>
      <c r="C354" s="320">
        <v>612228</v>
      </c>
      <c r="D354" s="320" t="s">
        <v>1547</v>
      </c>
      <c r="F354" s="343" t="s">
        <v>250</v>
      </c>
      <c r="G354" s="343"/>
      <c r="H354" s="343" t="s">
        <v>250</v>
      </c>
      <c r="I354" s="343" t="s">
        <v>250</v>
      </c>
      <c r="J354" s="352">
        <v>612228</v>
      </c>
      <c r="K354" s="343" t="s">
        <v>250</v>
      </c>
      <c r="L354" s="343" t="s">
        <v>250</v>
      </c>
      <c r="M354" s="343" t="s">
        <v>250</v>
      </c>
      <c r="N354" s="352" t="s">
        <v>403</v>
      </c>
      <c r="O354" s="345"/>
      <c r="Q354" s="345">
        <f t="shared" si="134"/>
        <v>0</v>
      </c>
      <c r="R354" s="324" t="s">
        <v>250</v>
      </c>
      <c r="S354" s="345"/>
      <c r="U354" s="345">
        <f t="shared" si="135"/>
        <v>0</v>
      </c>
      <c r="W354" s="456"/>
      <c r="X354" s="456"/>
      <c r="Y354" s="456"/>
    </row>
    <row r="355" spans="1:25" ht="15" customHeight="1">
      <c r="A355" s="319">
        <v>345</v>
      </c>
      <c r="B355" s="319">
        <f t="shared" si="129"/>
        <v>5</v>
      </c>
      <c r="C355" s="320">
        <v>61223</v>
      </c>
      <c r="D355" s="320" t="s">
        <v>1547</v>
      </c>
      <c r="F355" s="343" t="s">
        <v>250</v>
      </c>
      <c r="G355" s="343"/>
      <c r="H355" s="343" t="s">
        <v>250</v>
      </c>
      <c r="I355" s="350">
        <v>61223</v>
      </c>
      <c r="J355" s="343" t="s">
        <v>250</v>
      </c>
      <c r="K355" s="343" t="s">
        <v>250</v>
      </c>
      <c r="L355" s="343" t="s">
        <v>250</v>
      </c>
      <c r="M355" s="343" t="s">
        <v>250</v>
      </c>
      <c r="N355" s="350" t="s">
        <v>496</v>
      </c>
      <c r="O355" s="345"/>
      <c r="Q355" s="345">
        <f>O355-Q356-Q357</f>
        <v>0</v>
      </c>
      <c r="R355" s="324" t="s">
        <v>250</v>
      </c>
      <c r="S355" s="345"/>
      <c r="U355" s="345">
        <f>S355+U356+U357</f>
        <v>0</v>
      </c>
      <c r="W355" s="456"/>
      <c r="X355" s="456"/>
      <c r="Y355" s="456"/>
    </row>
    <row r="356" spans="1:25" ht="15" customHeight="1">
      <c r="A356" s="319">
        <v>346</v>
      </c>
      <c r="B356" s="319">
        <f t="shared" si="129"/>
        <v>6</v>
      </c>
      <c r="C356" s="320">
        <v>612231</v>
      </c>
      <c r="D356" s="320" t="s">
        <v>1547</v>
      </c>
      <c r="F356" s="343" t="s">
        <v>250</v>
      </c>
      <c r="G356" s="343"/>
      <c r="H356" s="343" t="s">
        <v>250</v>
      </c>
      <c r="I356" s="343" t="s">
        <v>250</v>
      </c>
      <c r="J356" s="352">
        <v>612231</v>
      </c>
      <c r="K356" s="343" t="s">
        <v>250</v>
      </c>
      <c r="L356" s="343" t="s">
        <v>250</v>
      </c>
      <c r="M356" s="343" t="s">
        <v>250</v>
      </c>
      <c r="N356" s="352" t="s">
        <v>497</v>
      </c>
      <c r="O356" s="345"/>
      <c r="Q356" s="345">
        <f t="shared" ref="Q356:Q357" si="136">O356</f>
        <v>0</v>
      </c>
      <c r="R356" s="324" t="s">
        <v>250</v>
      </c>
      <c r="S356" s="345"/>
      <c r="U356" s="345">
        <f t="shared" ref="U356:U357" si="137">S356</f>
        <v>0</v>
      </c>
      <c r="W356" s="456"/>
      <c r="X356" s="456"/>
      <c r="Y356" s="456"/>
    </row>
    <row r="357" spans="1:25" ht="15" customHeight="1">
      <c r="A357" s="319">
        <v>347</v>
      </c>
      <c r="B357" s="319">
        <f t="shared" si="129"/>
        <v>6</v>
      </c>
      <c r="C357" s="320">
        <v>612232</v>
      </c>
      <c r="D357" s="320" t="s">
        <v>1547</v>
      </c>
      <c r="F357" s="343" t="s">
        <v>250</v>
      </c>
      <c r="G357" s="343"/>
      <c r="H357" s="343" t="s">
        <v>250</v>
      </c>
      <c r="I357" s="343" t="s">
        <v>250</v>
      </c>
      <c r="J357" s="352">
        <v>612232</v>
      </c>
      <c r="K357" s="343" t="s">
        <v>250</v>
      </c>
      <c r="L357" s="343" t="s">
        <v>250</v>
      </c>
      <c r="M357" s="343" t="s">
        <v>250</v>
      </c>
      <c r="N357" s="352" t="s">
        <v>498</v>
      </c>
      <c r="O357" s="345"/>
      <c r="Q357" s="345">
        <f t="shared" si="136"/>
        <v>0</v>
      </c>
      <c r="R357" s="324" t="s">
        <v>250</v>
      </c>
      <c r="S357" s="345"/>
      <c r="U357" s="345">
        <f t="shared" si="137"/>
        <v>0</v>
      </c>
      <c r="W357" s="456"/>
      <c r="X357" s="456"/>
      <c r="Y357" s="456"/>
    </row>
    <row r="358" spans="1:25" ht="15" customHeight="1">
      <c r="A358" s="319">
        <v>348</v>
      </c>
      <c r="B358" s="319">
        <f t="shared" si="129"/>
        <v>4</v>
      </c>
      <c r="C358" s="320">
        <v>6123</v>
      </c>
      <c r="D358" s="320" t="s">
        <v>1547</v>
      </c>
      <c r="F358" s="343" t="s">
        <v>250</v>
      </c>
      <c r="G358" s="343"/>
      <c r="H358" s="346">
        <v>6123</v>
      </c>
      <c r="I358" s="343" t="s">
        <v>250</v>
      </c>
      <c r="J358" s="343" t="s">
        <v>250</v>
      </c>
      <c r="K358" s="343" t="s">
        <v>250</v>
      </c>
      <c r="L358" s="343" t="s">
        <v>250</v>
      </c>
      <c r="M358" s="343" t="s">
        <v>250</v>
      </c>
      <c r="N358" s="346" t="s">
        <v>499</v>
      </c>
      <c r="O358" s="345"/>
      <c r="Q358" s="345">
        <f>O358-Q359-Q360-Q361-Q362-Q363-Q364-Q365-Q366-Q367-Q368-Q369-Q370-Q371-Q372</f>
        <v>0</v>
      </c>
      <c r="R358" s="324" t="s">
        <v>250</v>
      </c>
      <c r="S358" s="345"/>
      <c r="U358" s="345">
        <f>S358+U359+U362+U372</f>
        <v>0</v>
      </c>
      <c r="W358" s="456"/>
      <c r="X358" s="456"/>
      <c r="Y358" s="456"/>
    </row>
    <row r="359" spans="1:25" ht="15" customHeight="1">
      <c r="A359" s="319">
        <v>349</v>
      </c>
      <c r="B359" s="319">
        <f t="shared" si="129"/>
        <v>5</v>
      </c>
      <c r="C359" s="320">
        <v>61231</v>
      </c>
      <c r="D359" s="320" t="s">
        <v>1547</v>
      </c>
      <c r="F359" s="343" t="s">
        <v>250</v>
      </c>
      <c r="G359" s="343"/>
      <c r="H359" s="343" t="s">
        <v>250</v>
      </c>
      <c r="I359" s="350">
        <v>61231</v>
      </c>
      <c r="J359" s="343" t="s">
        <v>250</v>
      </c>
      <c r="K359" s="343" t="s">
        <v>250</v>
      </c>
      <c r="L359" s="343" t="s">
        <v>250</v>
      </c>
      <c r="M359" s="343" t="s">
        <v>250</v>
      </c>
      <c r="N359" s="350" t="s">
        <v>500</v>
      </c>
      <c r="O359" s="345"/>
      <c r="Q359" s="345">
        <f>O359-Q360-Q361</f>
        <v>0</v>
      </c>
      <c r="R359" s="324" t="s">
        <v>250</v>
      </c>
      <c r="S359" s="345"/>
      <c r="U359" s="345">
        <f>S359+U360+U361</f>
        <v>0</v>
      </c>
      <c r="W359" s="456"/>
      <c r="X359" s="456"/>
      <c r="Y359" s="456"/>
    </row>
    <row r="360" spans="1:25" ht="15" customHeight="1">
      <c r="A360" s="319">
        <v>350</v>
      </c>
      <c r="B360" s="319">
        <f t="shared" si="129"/>
        <v>6</v>
      </c>
      <c r="C360" s="320">
        <v>612311</v>
      </c>
      <c r="D360" s="320" t="s">
        <v>1547</v>
      </c>
      <c r="F360" s="343" t="s">
        <v>250</v>
      </c>
      <c r="G360" s="343"/>
      <c r="H360" s="343" t="s">
        <v>250</v>
      </c>
      <c r="I360" s="343" t="s">
        <v>250</v>
      </c>
      <c r="J360" s="352">
        <v>612311</v>
      </c>
      <c r="K360" s="343" t="s">
        <v>250</v>
      </c>
      <c r="L360" s="343" t="s">
        <v>250</v>
      </c>
      <c r="M360" s="343" t="s">
        <v>250</v>
      </c>
      <c r="N360" s="352" t="s">
        <v>431</v>
      </c>
      <c r="O360" s="345"/>
      <c r="Q360" s="345">
        <f t="shared" ref="Q360:Q361" si="138">O360</f>
        <v>0</v>
      </c>
      <c r="R360" s="324" t="s">
        <v>250</v>
      </c>
      <c r="S360" s="345"/>
      <c r="U360" s="345">
        <f t="shared" ref="U360:U361" si="139">S360</f>
        <v>0</v>
      </c>
      <c r="W360" s="456"/>
      <c r="X360" s="456"/>
      <c r="Y360" s="456"/>
    </row>
    <row r="361" spans="1:25" ht="15" customHeight="1">
      <c r="A361" s="319">
        <v>351</v>
      </c>
      <c r="B361" s="319">
        <f t="shared" si="129"/>
        <v>6</v>
      </c>
      <c r="C361" s="320">
        <v>612318</v>
      </c>
      <c r="D361" s="320" t="s">
        <v>1547</v>
      </c>
      <c r="F361" s="343" t="s">
        <v>250</v>
      </c>
      <c r="G361" s="343"/>
      <c r="H361" s="343" t="s">
        <v>250</v>
      </c>
      <c r="I361" s="343" t="s">
        <v>250</v>
      </c>
      <c r="J361" s="352">
        <v>612318</v>
      </c>
      <c r="K361" s="343" t="s">
        <v>250</v>
      </c>
      <c r="L361" s="343" t="s">
        <v>250</v>
      </c>
      <c r="M361" s="343" t="s">
        <v>250</v>
      </c>
      <c r="N361" s="352" t="s">
        <v>501</v>
      </c>
      <c r="O361" s="345"/>
      <c r="Q361" s="345">
        <f t="shared" si="138"/>
        <v>0</v>
      </c>
      <c r="R361" s="324" t="s">
        <v>250</v>
      </c>
      <c r="S361" s="345"/>
      <c r="U361" s="345">
        <f t="shared" si="139"/>
        <v>0</v>
      </c>
      <c r="W361" s="456"/>
      <c r="X361" s="456"/>
      <c r="Y361" s="456"/>
    </row>
    <row r="362" spans="1:25" ht="15" customHeight="1">
      <c r="A362" s="319">
        <v>352</v>
      </c>
      <c r="B362" s="319">
        <f t="shared" si="129"/>
        <v>5</v>
      </c>
      <c r="C362" s="320">
        <v>61232</v>
      </c>
      <c r="D362" s="320" t="s">
        <v>1547</v>
      </c>
      <c r="F362" s="343" t="s">
        <v>250</v>
      </c>
      <c r="G362" s="343"/>
      <c r="H362" s="343" t="s">
        <v>250</v>
      </c>
      <c r="I362" s="350">
        <v>61232</v>
      </c>
      <c r="J362" s="343" t="s">
        <v>250</v>
      </c>
      <c r="K362" s="343" t="s">
        <v>250</v>
      </c>
      <c r="L362" s="343" t="s">
        <v>250</v>
      </c>
      <c r="M362" s="343" t="s">
        <v>250</v>
      </c>
      <c r="N362" s="350" t="s">
        <v>502</v>
      </c>
      <c r="O362" s="345"/>
      <c r="Q362" s="345">
        <f>O362-Q363-Q364-Q365-Q366-Q367-Q368-Q369-Q370-Q371</f>
        <v>0</v>
      </c>
      <c r="R362" s="324" t="s">
        <v>250</v>
      </c>
      <c r="S362" s="345"/>
      <c r="U362" s="345">
        <f>S362+U363+U364+U369+U370+U371</f>
        <v>0</v>
      </c>
      <c r="W362" s="456"/>
      <c r="X362" s="456"/>
      <c r="Y362" s="456"/>
    </row>
    <row r="363" spans="1:25" ht="15" customHeight="1">
      <c r="A363" s="319">
        <v>353</v>
      </c>
      <c r="B363" s="319">
        <f t="shared" si="129"/>
        <v>6</v>
      </c>
      <c r="C363" s="320">
        <v>612321</v>
      </c>
      <c r="D363" s="320" t="s">
        <v>1547</v>
      </c>
      <c r="F363" s="343" t="s">
        <v>250</v>
      </c>
      <c r="G363" s="343"/>
      <c r="H363" s="343" t="s">
        <v>250</v>
      </c>
      <c r="I363" s="343" t="s">
        <v>250</v>
      </c>
      <c r="J363" s="352">
        <v>612321</v>
      </c>
      <c r="K363" s="343" t="s">
        <v>250</v>
      </c>
      <c r="L363" s="343" t="s">
        <v>250</v>
      </c>
      <c r="M363" s="343" t="s">
        <v>250</v>
      </c>
      <c r="N363" s="352" t="s">
        <v>394</v>
      </c>
      <c r="O363" s="345"/>
      <c r="Q363" s="345">
        <f>O363</f>
        <v>0</v>
      </c>
      <c r="R363" s="324" t="s">
        <v>250</v>
      </c>
      <c r="S363" s="345"/>
      <c r="U363" s="345">
        <f>S363</f>
        <v>0</v>
      </c>
      <c r="W363" s="456"/>
      <c r="X363" s="456"/>
      <c r="Y363" s="456"/>
    </row>
    <row r="364" spans="1:25" ht="15" customHeight="1">
      <c r="A364" s="319">
        <v>354</v>
      </c>
      <c r="B364" s="319">
        <f t="shared" si="129"/>
        <v>6</v>
      </c>
      <c r="C364" s="320">
        <v>612322</v>
      </c>
      <c r="D364" s="320" t="s">
        <v>1547</v>
      </c>
      <c r="F364" s="343" t="s">
        <v>250</v>
      </c>
      <c r="G364" s="343"/>
      <c r="H364" s="343" t="s">
        <v>250</v>
      </c>
      <c r="I364" s="343" t="s">
        <v>250</v>
      </c>
      <c r="J364" s="352">
        <v>612322</v>
      </c>
      <c r="K364" s="343" t="s">
        <v>250</v>
      </c>
      <c r="L364" s="343" t="s">
        <v>250</v>
      </c>
      <c r="M364" s="343" t="s">
        <v>250</v>
      </c>
      <c r="N364" s="352" t="s">
        <v>503</v>
      </c>
      <c r="O364" s="345"/>
      <c r="Q364" s="345">
        <f>O364-Q365-Q366-Q367-Q368</f>
        <v>0</v>
      </c>
      <c r="R364" s="324" t="s">
        <v>250</v>
      </c>
      <c r="S364" s="345"/>
      <c r="U364" s="345">
        <f>S364+U365+U368</f>
        <v>0</v>
      </c>
      <c r="W364" s="456"/>
      <c r="X364" s="456"/>
      <c r="Y364" s="456"/>
    </row>
    <row r="365" spans="1:25" ht="15" customHeight="1">
      <c r="A365" s="319">
        <v>355</v>
      </c>
      <c r="B365" s="319">
        <f t="shared" si="129"/>
        <v>7</v>
      </c>
      <c r="C365" s="320">
        <v>6123221</v>
      </c>
      <c r="D365" s="320" t="s">
        <v>1547</v>
      </c>
      <c r="F365" s="343" t="s">
        <v>250</v>
      </c>
      <c r="G365" s="343"/>
      <c r="H365" s="343" t="s">
        <v>250</v>
      </c>
      <c r="I365" s="343" t="s">
        <v>250</v>
      </c>
      <c r="J365" s="343" t="s">
        <v>250</v>
      </c>
      <c r="K365" s="357">
        <v>6123221</v>
      </c>
      <c r="L365" s="343" t="s">
        <v>250</v>
      </c>
      <c r="M365" s="343" t="s">
        <v>250</v>
      </c>
      <c r="N365" s="357" t="s">
        <v>400</v>
      </c>
      <c r="O365" s="345"/>
      <c r="Q365" s="345">
        <f>O365-Q366-Q367</f>
        <v>0</v>
      </c>
      <c r="R365" s="324" t="s">
        <v>250</v>
      </c>
      <c r="S365" s="345"/>
      <c r="U365" s="345">
        <f>S365+U366+U367</f>
        <v>0</v>
      </c>
      <c r="W365" s="456"/>
      <c r="X365" s="456"/>
      <c r="Y365" s="456"/>
    </row>
    <row r="366" spans="1:25" ht="15" customHeight="1">
      <c r="A366" s="319">
        <v>356</v>
      </c>
      <c r="B366" s="319">
        <f t="shared" si="129"/>
        <v>8</v>
      </c>
      <c r="C366" s="320">
        <v>61232211</v>
      </c>
      <c r="D366" s="320" t="s">
        <v>1547</v>
      </c>
      <c r="F366" s="343" t="s">
        <v>250</v>
      </c>
      <c r="G366" s="343"/>
      <c r="H366" s="343" t="s">
        <v>250</v>
      </c>
      <c r="I366" s="343" t="s">
        <v>250</v>
      </c>
      <c r="J366" s="343" t="s">
        <v>250</v>
      </c>
      <c r="K366" s="343" t="s">
        <v>250</v>
      </c>
      <c r="L366" s="358">
        <v>61232211</v>
      </c>
      <c r="M366" s="343" t="s">
        <v>250</v>
      </c>
      <c r="N366" s="358" t="s">
        <v>504</v>
      </c>
      <c r="O366" s="345"/>
      <c r="Q366" s="345">
        <f t="shared" ref="Q366:Q367" si="140">O366</f>
        <v>0</v>
      </c>
      <c r="R366" s="324" t="s">
        <v>250</v>
      </c>
      <c r="S366" s="345"/>
      <c r="U366" s="345">
        <f t="shared" ref="U366:U367" si="141">S366</f>
        <v>0</v>
      </c>
      <c r="W366" s="456"/>
      <c r="X366" s="456"/>
      <c r="Y366" s="456"/>
    </row>
    <row r="367" spans="1:25" ht="15" customHeight="1">
      <c r="A367" s="319">
        <v>357</v>
      </c>
      <c r="B367" s="319">
        <f t="shared" si="129"/>
        <v>8</v>
      </c>
      <c r="C367" s="320">
        <v>61232218</v>
      </c>
      <c r="D367" s="320" t="s">
        <v>1547</v>
      </c>
      <c r="F367" s="343" t="s">
        <v>250</v>
      </c>
      <c r="G367" s="343"/>
      <c r="H367" s="343" t="s">
        <v>250</v>
      </c>
      <c r="I367" s="343" t="s">
        <v>250</v>
      </c>
      <c r="J367" s="343" t="s">
        <v>250</v>
      </c>
      <c r="K367" s="343" t="s">
        <v>250</v>
      </c>
      <c r="L367" s="358">
        <v>61232218</v>
      </c>
      <c r="M367" s="343" t="s">
        <v>250</v>
      </c>
      <c r="N367" s="358" t="s">
        <v>505</v>
      </c>
      <c r="O367" s="345"/>
      <c r="Q367" s="345">
        <f t="shared" si="140"/>
        <v>0</v>
      </c>
      <c r="R367" s="324" t="s">
        <v>250</v>
      </c>
      <c r="S367" s="345"/>
      <c r="U367" s="345">
        <f t="shared" si="141"/>
        <v>0</v>
      </c>
      <c r="W367" s="456"/>
      <c r="X367" s="456"/>
      <c r="Y367" s="456"/>
    </row>
    <row r="368" spans="1:25" ht="15" customHeight="1">
      <c r="A368" s="319">
        <v>358</v>
      </c>
      <c r="B368" s="319">
        <f t="shared" si="129"/>
        <v>7</v>
      </c>
      <c r="C368" s="320">
        <v>6123228</v>
      </c>
      <c r="D368" s="320" t="s">
        <v>1547</v>
      </c>
      <c r="F368" s="343" t="s">
        <v>250</v>
      </c>
      <c r="G368" s="343"/>
      <c r="H368" s="343" t="s">
        <v>250</v>
      </c>
      <c r="I368" s="343" t="s">
        <v>250</v>
      </c>
      <c r="J368" s="343" t="s">
        <v>250</v>
      </c>
      <c r="K368" s="357">
        <v>6123228</v>
      </c>
      <c r="L368" s="343" t="s">
        <v>250</v>
      </c>
      <c r="M368" s="343" t="s">
        <v>250</v>
      </c>
      <c r="N368" s="357" t="s">
        <v>506</v>
      </c>
      <c r="O368" s="345"/>
      <c r="Q368" s="345">
        <f>O368</f>
        <v>0</v>
      </c>
      <c r="R368" s="324" t="s">
        <v>250</v>
      </c>
      <c r="S368" s="345"/>
      <c r="U368" s="345">
        <f>S368</f>
        <v>0</v>
      </c>
      <c r="W368" s="456"/>
      <c r="X368" s="456"/>
      <c r="Y368" s="456"/>
    </row>
    <row r="369" spans="1:25" ht="15" customHeight="1">
      <c r="A369" s="319">
        <v>359</v>
      </c>
      <c r="B369" s="319">
        <f t="shared" si="129"/>
        <v>6</v>
      </c>
      <c r="C369" s="320">
        <v>612323</v>
      </c>
      <c r="D369" s="320" t="s">
        <v>1547</v>
      </c>
      <c r="F369" s="343" t="s">
        <v>250</v>
      </c>
      <c r="G369" s="343"/>
      <c r="H369" s="343" t="s">
        <v>250</v>
      </c>
      <c r="I369" s="343" t="s">
        <v>250</v>
      </c>
      <c r="J369" s="352">
        <v>612323</v>
      </c>
      <c r="K369" s="343" t="s">
        <v>250</v>
      </c>
      <c r="L369" s="343" t="s">
        <v>250</v>
      </c>
      <c r="M369" s="343" t="s">
        <v>250</v>
      </c>
      <c r="N369" s="352" t="s">
        <v>404</v>
      </c>
      <c r="O369" s="345"/>
      <c r="Q369" s="345">
        <f>O369</f>
        <v>0</v>
      </c>
      <c r="R369" s="324" t="s">
        <v>250</v>
      </c>
      <c r="S369" s="345"/>
      <c r="U369" s="345">
        <f>S369</f>
        <v>0</v>
      </c>
      <c r="W369" s="456"/>
      <c r="X369" s="456"/>
      <c r="Y369" s="456"/>
    </row>
    <row r="370" spans="1:25" ht="15" customHeight="1">
      <c r="A370" s="319">
        <v>360</v>
      </c>
      <c r="B370" s="319">
        <f t="shared" si="129"/>
        <v>6</v>
      </c>
      <c r="C370" s="320">
        <v>612324</v>
      </c>
      <c r="D370" s="320" t="s">
        <v>1547</v>
      </c>
      <c r="F370" s="343" t="s">
        <v>250</v>
      </c>
      <c r="G370" s="343"/>
      <c r="H370" s="343" t="s">
        <v>250</v>
      </c>
      <c r="I370" s="343" t="s">
        <v>250</v>
      </c>
      <c r="J370" s="352">
        <v>612324</v>
      </c>
      <c r="K370" s="343" t="s">
        <v>250</v>
      </c>
      <c r="L370" s="343" t="s">
        <v>250</v>
      </c>
      <c r="M370" s="343" t="s">
        <v>250</v>
      </c>
      <c r="N370" s="352" t="s">
        <v>507</v>
      </c>
      <c r="O370" s="345"/>
      <c r="Q370" s="345">
        <f t="shared" ref="Q370:Q371" si="142">O370</f>
        <v>0</v>
      </c>
      <c r="R370" s="324" t="s">
        <v>250</v>
      </c>
      <c r="S370" s="345"/>
      <c r="U370" s="345">
        <f t="shared" ref="U370:U371" si="143">S370</f>
        <v>0</v>
      </c>
      <c r="W370" s="456"/>
      <c r="X370" s="456"/>
      <c r="Y370" s="456"/>
    </row>
    <row r="371" spans="1:25" ht="15" customHeight="1">
      <c r="A371" s="319">
        <v>361</v>
      </c>
      <c r="B371" s="319">
        <f t="shared" si="129"/>
        <v>6</v>
      </c>
      <c r="C371" s="320">
        <v>612328</v>
      </c>
      <c r="D371" s="320" t="s">
        <v>1547</v>
      </c>
      <c r="F371" s="343" t="s">
        <v>250</v>
      </c>
      <c r="G371" s="343"/>
      <c r="H371" s="343" t="s">
        <v>250</v>
      </c>
      <c r="I371" s="343" t="s">
        <v>250</v>
      </c>
      <c r="J371" s="352">
        <v>612328</v>
      </c>
      <c r="K371" s="343" t="s">
        <v>250</v>
      </c>
      <c r="L371" s="343" t="s">
        <v>250</v>
      </c>
      <c r="M371" s="343" t="s">
        <v>250</v>
      </c>
      <c r="N371" s="352" t="s">
        <v>508</v>
      </c>
      <c r="O371" s="345"/>
      <c r="Q371" s="345">
        <f t="shared" si="142"/>
        <v>0</v>
      </c>
      <c r="R371" s="324" t="s">
        <v>250</v>
      </c>
      <c r="S371" s="345"/>
      <c r="U371" s="345">
        <f t="shared" si="143"/>
        <v>0</v>
      </c>
      <c r="W371" s="456"/>
      <c r="X371" s="456"/>
      <c r="Y371" s="456"/>
    </row>
    <row r="372" spans="1:25" ht="15" customHeight="1">
      <c r="A372" s="319">
        <v>362</v>
      </c>
      <c r="B372" s="319">
        <f t="shared" si="129"/>
        <v>5</v>
      </c>
      <c r="C372" s="320">
        <v>61238</v>
      </c>
      <c r="D372" s="320" t="s">
        <v>1547</v>
      </c>
      <c r="F372" s="343" t="s">
        <v>250</v>
      </c>
      <c r="G372" s="343"/>
      <c r="H372" s="343" t="s">
        <v>250</v>
      </c>
      <c r="I372" s="350">
        <v>61238</v>
      </c>
      <c r="J372" s="343" t="s">
        <v>250</v>
      </c>
      <c r="K372" s="343" t="s">
        <v>250</v>
      </c>
      <c r="L372" s="343" t="s">
        <v>250</v>
      </c>
      <c r="M372" s="343" t="s">
        <v>250</v>
      </c>
      <c r="N372" s="350" t="s">
        <v>509</v>
      </c>
      <c r="O372" s="345"/>
      <c r="Q372" s="345">
        <f>O372</f>
        <v>0</v>
      </c>
      <c r="R372" s="324" t="s">
        <v>250</v>
      </c>
      <c r="S372" s="345"/>
      <c r="U372" s="345">
        <f>S372</f>
        <v>0</v>
      </c>
      <c r="W372" s="456"/>
      <c r="X372" s="456"/>
      <c r="Y372" s="456"/>
    </row>
    <row r="373" spans="1:25" ht="15" customHeight="1">
      <c r="A373" s="319">
        <v>363</v>
      </c>
      <c r="B373" s="319">
        <f t="shared" si="129"/>
        <v>4</v>
      </c>
      <c r="C373" s="320">
        <v>6124</v>
      </c>
      <c r="D373" s="320" t="s">
        <v>1547</v>
      </c>
      <c r="F373" s="343" t="s">
        <v>250</v>
      </c>
      <c r="G373" s="343"/>
      <c r="H373" s="346">
        <v>6124</v>
      </c>
      <c r="I373" s="343" t="s">
        <v>250</v>
      </c>
      <c r="J373" s="343" t="s">
        <v>250</v>
      </c>
      <c r="K373" s="343" t="s">
        <v>250</v>
      </c>
      <c r="L373" s="343" t="s">
        <v>250</v>
      </c>
      <c r="M373" s="343" t="s">
        <v>250</v>
      </c>
      <c r="N373" s="346" t="s">
        <v>510</v>
      </c>
      <c r="O373" s="345"/>
      <c r="Q373" s="345">
        <f>O373</f>
        <v>0</v>
      </c>
      <c r="R373" s="324" t="s">
        <v>250</v>
      </c>
      <c r="S373" s="345"/>
      <c r="U373" s="345">
        <f>S373</f>
        <v>0</v>
      </c>
      <c r="W373" s="456"/>
      <c r="X373" s="456"/>
      <c r="Y373" s="456"/>
    </row>
    <row r="374" spans="1:25" ht="15" customHeight="1">
      <c r="A374" s="319">
        <v>364</v>
      </c>
      <c r="B374" s="319">
        <f t="shared" si="129"/>
        <v>3</v>
      </c>
      <c r="C374" s="320">
        <v>613</v>
      </c>
      <c r="D374" s="320" t="s">
        <v>1547</v>
      </c>
      <c r="F374" s="343" t="s">
        <v>250</v>
      </c>
      <c r="G374" s="344">
        <v>613</v>
      </c>
      <c r="H374" s="343" t="s">
        <v>250</v>
      </c>
      <c r="I374" s="343" t="s">
        <v>250</v>
      </c>
      <c r="J374" s="343" t="s">
        <v>250</v>
      </c>
      <c r="K374" s="343" t="s">
        <v>250</v>
      </c>
      <c r="L374" s="343" t="s">
        <v>250</v>
      </c>
      <c r="M374" s="343" t="s">
        <v>250</v>
      </c>
      <c r="N374" s="344" t="s">
        <v>511</v>
      </c>
      <c r="O374" s="345"/>
      <c r="Q374" s="345">
        <f>O374-SUM(Q375:Q412)</f>
        <v>0</v>
      </c>
      <c r="R374" s="324" t="s">
        <v>250</v>
      </c>
      <c r="S374" s="345"/>
      <c r="U374" s="345">
        <f>S374+U375+U379+U380+U389+U408+U409+U410</f>
        <v>0</v>
      </c>
      <c r="W374" s="456"/>
      <c r="X374" s="456"/>
      <c r="Y374" s="456"/>
    </row>
    <row r="375" spans="1:25" ht="15" customHeight="1">
      <c r="A375" s="319">
        <v>365</v>
      </c>
      <c r="B375" s="319">
        <f t="shared" si="129"/>
        <v>4</v>
      </c>
      <c r="C375" s="320">
        <v>6131</v>
      </c>
      <c r="D375" s="320" t="s">
        <v>1547</v>
      </c>
      <c r="F375" s="343" t="s">
        <v>250</v>
      </c>
      <c r="G375" s="343"/>
      <c r="H375" s="346">
        <v>6131</v>
      </c>
      <c r="I375" s="343" t="s">
        <v>250</v>
      </c>
      <c r="J375" s="343" t="s">
        <v>250</v>
      </c>
      <c r="K375" s="343" t="s">
        <v>250</v>
      </c>
      <c r="L375" s="343" t="s">
        <v>250</v>
      </c>
      <c r="M375" s="343" t="s">
        <v>250</v>
      </c>
      <c r="N375" s="346" t="s">
        <v>512</v>
      </c>
      <c r="O375" s="345"/>
      <c r="Q375" s="345">
        <f>O375-Q376-Q377-Q378</f>
        <v>0</v>
      </c>
      <c r="R375" s="324" t="s">
        <v>250</v>
      </c>
      <c r="S375" s="345"/>
      <c r="U375" s="345">
        <f>S375+U376+U377+U378</f>
        <v>0</v>
      </c>
      <c r="W375" s="456"/>
      <c r="X375" s="456"/>
      <c r="Y375" s="456"/>
    </row>
    <row r="376" spans="1:25" s="319" customFormat="1" ht="15" customHeight="1">
      <c r="A376" s="319">
        <v>366</v>
      </c>
      <c r="B376" s="319">
        <f t="shared" si="129"/>
        <v>5</v>
      </c>
      <c r="C376" s="320">
        <v>61311</v>
      </c>
      <c r="D376" s="320"/>
      <c r="E376" s="320"/>
      <c r="F376" s="347" t="s">
        <v>250</v>
      </c>
      <c r="G376" s="347" t="s">
        <v>250</v>
      </c>
      <c r="H376" s="347" t="s">
        <v>250</v>
      </c>
      <c r="I376" s="348">
        <v>61311</v>
      </c>
      <c r="J376" s="347" t="s">
        <v>250</v>
      </c>
      <c r="K376" s="347" t="s">
        <v>250</v>
      </c>
      <c r="L376" s="347" t="s">
        <v>250</v>
      </c>
      <c r="M376" s="347" t="s">
        <v>250</v>
      </c>
      <c r="N376" s="348" t="s">
        <v>513</v>
      </c>
      <c r="O376" s="345"/>
      <c r="Q376" s="349">
        <f t="shared" ref="Q376:Q378" si="144">O376</f>
        <v>0</v>
      </c>
      <c r="R376" s="319" t="s">
        <v>250</v>
      </c>
      <c r="S376" s="345"/>
      <c r="U376" s="349">
        <f t="shared" ref="U376:U378" si="145">S376</f>
        <v>0</v>
      </c>
      <c r="W376" s="457"/>
      <c r="X376" s="457"/>
      <c r="Y376" s="457"/>
    </row>
    <row r="377" spans="1:25" s="319" customFormat="1" ht="15" customHeight="1">
      <c r="A377" s="319">
        <v>367</v>
      </c>
      <c r="B377" s="319">
        <f t="shared" si="129"/>
        <v>5</v>
      </c>
      <c r="C377" s="320">
        <v>61312</v>
      </c>
      <c r="D377" s="320"/>
      <c r="E377" s="320"/>
      <c r="F377" s="347" t="s">
        <v>250</v>
      </c>
      <c r="G377" s="347" t="s">
        <v>250</v>
      </c>
      <c r="H377" s="347" t="s">
        <v>250</v>
      </c>
      <c r="I377" s="348">
        <v>61312</v>
      </c>
      <c r="J377" s="347" t="s">
        <v>250</v>
      </c>
      <c r="K377" s="347" t="s">
        <v>250</v>
      </c>
      <c r="L377" s="347" t="s">
        <v>250</v>
      </c>
      <c r="M377" s="347" t="s">
        <v>250</v>
      </c>
      <c r="N377" s="348" t="s">
        <v>514</v>
      </c>
      <c r="O377" s="345"/>
      <c r="Q377" s="349">
        <f t="shared" si="144"/>
        <v>0</v>
      </c>
      <c r="R377" s="319" t="s">
        <v>250</v>
      </c>
      <c r="S377" s="345"/>
      <c r="U377" s="349">
        <f t="shared" si="145"/>
        <v>0</v>
      </c>
      <c r="W377" s="457"/>
      <c r="X377" s="457"/>
      <c r="Y377" s="457"/>
    </row>
    <row r="378" spans="1:25" s="319" customFormat="1" ht="15" customHeight="1">
      <c r="A378" s="319">
        <v>368</v>
      </c>
      <c r="B378" s="319">
        <f t="shared" si="129"/>
        <v>5</v>
      </c>
      <c r="C378" s="320">
        <v>61313</v>
      </c>
      <c r="D378" s="320"/>
      <c r="E378" s="320"/>
      <c r="F378" s="347" t="s">
        <v>250</v>
      </c>
      <c r="G378" s="347" t="s">
        <v>250</v>
      </c>
      <c r="H378" s="347" t="s">
        <v>250</v>
      </c>
      <c r="I378" s="348">
        <v>61313</v>
      </c>
      <c r="J378" s="347" t="s">
        <v>250</v>
      </c>
      <c r="K378" s="347" t="s">
        <v>250</v>
      </c>
      <c r="L378" s="347" t="s">
        <v>250</v>
      </c>
      <c r="M378" s="347" t="s">
        <v>250</v>
      </c>
      <c r="N378" s="348" t="s">
        <v>515</v>
      </c>
      <c r="O378" s="345"/>
      <c r="Q378" s="349">
        <f t="shared" si="144"/>
        <v>0</v>
      </c>
      <c r="R378" s="319" t="s">
        <v>250</v>
      </c>
      <c r="S378" s="345"/>
      <c r="U378" s="349">
        <f t="shared" si="145"/>
        <v>0</v>
      </c>
      <c r="W378" s="457"/>
      <c r="X378" s="457"/>
      <c r="Y378" s="457"/>
    </row>
    <row r="379" spans="1:25" ht="15" customHeight="1">
      <c r="A379" s="319">
        <v>369</v>
      </c>
      <c r="B379" s="319">
        <f t="shared" si="129"/>
        <v>4</v>
      </c>
      <c r="C379" s="320">
        <v>6132</v>
      </c>
      <c r="D379" s="320" t="s">
        <v>1547</v>
      </c>
      <c r="F379" s="343" t="s">
        <v>250</v>
      </c>
      <c r="G379" s="343" t="s">
        <v>250</v>
      </c>
      <c r="H379" s="346">
        <v>6132</v>
      </c>
      <c r="I379" s="343" t="s">
        <v>250</v>
      </c>
      <c r="J379" s="343" t="s">
        <v>250</v>
      </c>
      <c r="K379" s="343" t="s">
        <v>250</v>
      </c>
      <c r="L379" s="343" t="s">
        <v>250</v>
      </c>
      <c r="M379" s="343" t="s">
        <v>250</v>
      </c>
      <c r="N379" s="346" t="s">
        <v>516</v>
      </c>
      <c r="O379" s="345"/>
      <c r="Q379" s="345">
        <f>O379</f>
        <v>0</v>
      </c>
      <c r="R379" s="324" t="s">
        <v>250</v>
      </c>
      <c r="S379" s="345"/>
      <c r="U379" s="345">
        <f>S379</f>
        <v>0</v>
      </c>
      <c r="W379" s="456"/>
      <c r="X379" s="456"/>
      <c r="Y379" s="456"/>
    </row>
    <row r="380" spans="1:25" ht="15" customHeight="1">
      <c r="A380" s="319">
        <v>370</v>
      </c>
      <c r="B380" s="319">
        <f t="shared" si="129"/>
        <v>4</v>
      </c>
      <c r="C380" s="320">
        <v>6133</v>
      </c>
      <c r="D380" s="320" t="s">
        <v>1547</v>
      </c>
      <c r="F380" s="343" t="s">
        <v>250</v>
      </c>
      <c r="G380" s="343" t="s">
        <v>250</v>
      </c>
      <c r="H380" s="346">
        <v>6133</v>
      </c>
      <c r="I380" s="343" t="s">
        <v>250</v>
      </c>
      <c r="J380" s="343" t="s">
        <v>250</v>
      </c>
      <c r="K380" s="343" t="s">
        <v>250</v>
      </c>
      <c r="L380" s="343" t="s">
        <v>250</v>
      </c>
      <c r="M380" s="343" t="s">
        <v>250</v>
      </c>
      <c r="N380" s="346" t="s">
        <v>517</v>
      </c>
      <c r="O380" s="345"/>
      <c r="Q380" s="345">
        <f>O380-Q381-Q382-Q383-Q384-Q385-Q386-Q387-Q388</f>
        <v>0</v>
      </c>
      <c r="R380" s="324" t="s">
        <v>250</v>
      </c>
      <c r="S380" s="345"/>
      <c r="U380" s="345">
        <f>S380+U381+U382+U383+U384+U385+U386+U387+U388</f>
        <v>0</v>
      </c>
      <c r="W380" s="456"/>
      <c r="X380" s="456"/>
      <c r="Y380" s="456"/>
    </row>
    <row r="381" spans="1:25" s="319" customFormat="1" ht="15" customHeight="1">
      <c r="A381" s="319">
        <v>371</v>
      </c>
      <c r="B381" s="319">
        <f t="shared" si="129"/>
        <v>5</v>
      </c>
      <c r="C381" s="320">
        <v>61331</v>
      </c>
      <c r="D381" s="320"/>
      <c r="E381" s="320"/>
      <c r="F381" s="347" t="s">
        <v>250</v>
      </c>
      <c r="G381" s="347" t="s">
        <v>250</v>
      </c>
      <c r="H381" s="347" t="s">
        <v>250</v>
      </c>
      <c r="I381" s="348">
        <v>61331</v>
      </c>
      <c r="J381" s="347" t="s">
        <v>250</v>
      </c>
      <c r="K381" s="347" t="s">
        <v>250</v>
      </c>
      <c r="L381" s="347" t="s">
        <v>250</v>
      </c>
      <c r="M381" s="347" t="s">
        <v>250</v>
      </c>
      <c r="N381" s="348" t="s">
        <v>518</v>
      </c>
      <c r="O381" s="345"/>
      <c r="Q381" s="349">
        <f t="shared" ref="Q381:Q388" si="146">O381</f>
        <v>0</v>
      </c>
      <c r="R381" s="319" t="s">
        <v>250</v>
      </c>
      <c r="S381" s="345"/>
      <c r="U381" s="349">
        <f t="shared" ref="U381:U388" si="147">S381</f>
        <v>0</v>
      </c>
      <c r="W381" s="457"/>
      <c r="X381" s="457"/>
      <c r="Y381" s="457"/>
    </row>
    <row r="382" spans="1:25" s="319" customFormat="1" ht="15" customHeight="1">
      <c r="A382" s="319">
        <v>372</v>
      </c>
      <c r="B382" s="319">
        <f t="shared" si="129"/>
        <v>5</v>
      </c>
      <c r="C382" s="320">
        <v>61332</v>
      </c>
      <c r="D382" s="320"/>
      <c r="E382" s="320"/>
      <c r="F382" s="347" t="s">
        <v>250</v>
      </c>
      <c r="G382" s="347" t="s">
        <v>250</v>
      </c>
      <c r="H382" s="347" t="s">
        <v>250</v>
      </c>
      <c r="I382" s="348">
        <v>61332</v>
      </c>
      <c r="J382" s="347" t="s">
        <v>250</v>
      </c>
      <c r="K382" s="347" t="s">
        <v>250</v>
      </c>
      <c r="L382" s="347" t="s">
        <v>250</v>
      </c>
      <c r="M382" s="347" t="s">
        <v>250</v>
      </c>
      <c r="N382" s="348" t="s">
        <v>519</v>
      </c>
      <c r="O382" s="345"/>
      <c r="Q382" s="349">
        <f t="shared" si="146"/>
        <v>0</v>
      </c>
      <c r="R382" s="319" t="s">
        <v>250</v>
      </c>
      <c r="S382" s="345"/>
      <c r="U382" s="349">
        <f t="shared" si="147"/>
        <v>0</v>
      </c>
      <c r="W382" s="457"/>
      <c r="X382" s="457"/>
      <c r="Y382" s="457"/>
    </row>
    <row r="383" spans="1:25" s="319" customFormat="1" ht="15" customHeight="1">
      <c r="A383" s="319">
        <v>373</v>
      </c>
      <c r="B383" s="319">
        <f t="shared" si="129"/>
        <v>5</v>
      </c>
      <c r="C383" s="320">
        <v>61333</v>
      </c>
      <c r="D383" s="320"/>
      <c r="E383" s="320"/>
      <c r="F383" s="347" t="s">
        <v>250</v>
      </c>
      <c r="G383" s="347" t="s">
        <v>250</v>
      </c>
      <c r="H383" s="347" t="s">
        <v>250</v>
      </c>
      <c r="I383" s="348">
        <v>61333</v>
      </c>
      <c r="J383" s="347" t="s">
        <v>250</v>
      </c>
      <c r="K383" s="347" t="s">
        <v>250</v>
      </c>
      <c r="L383" s="347" t="s">
        <v>250</v>
      </c>
      <c r="M383" s="347" t="s">
        <v>250</v>
      </c>
      <c r="N383" s="348" t="s">
        <v>520</v>
      </c>
      <c r="O383" s="345"/>
      <c r="Q383" s="349">
        <f t="shared" si="146"/>
        <v>0</v>
      </c>
      <c r="R383" s="319" t="s">
        <v>250</v>
      </c>
      <c r="S383" s="345"/>
      <c r="U383" s="349">
        <f t="shared" si="147"/>
        <v>0</v>
      </c>
      <c r="W383" s="457"/>
      <c r="X383" s="457"/>
      <c r="Y383" s="457"/>
    </row>
    <row r="384" spans="1:25" s="319" customFormat="1" ht="15" customHeight="1">
      <c r="A384" s="319">
        <v>374</v>
      </c>
      <c r="B384" s="319">
        <f t="shared" si="129"/>
        <v>5</v>
      </c>
      <c r="C384" s="320">
        <v>61334</v>
      </c>
      <c r="D384" s="320"/>
      <c r="E384" s="320"/>
      <c r="F384" s="347" t="s">
        <v>250</v>
      </c>
      <c r="G384" s="347" t="s">
        <v>250</v>
      </c>
      <c r="H384" s="347" t="s">
        <v>250</v>
      </c>
      <c r="I384" s="348">
        <v>61334</v>
      </c>
      <c r="J384" s="347" t="s">
        <v>250</v>
      </c>
      <c r="K384" s="347" t="s">
        <v>250</v>
      </c>
      <c r="L384" s="347" t="s">
        <v>250</v>
      </c>
      <c r="M384" s="347" t="s">
        <v>250</v>
      </c>
      <c r="N384" s="348" t="s">
        <v>521</v>
      </c>
      <c r="O384" s="345"/>
      <c r="Q384" s="349">
        <f t="shared" si="146"/>
        <v>0</v>
      </c>
      <c r="R384" s="319" t="s">
        <v>250</v>
      </c>
      <c r="S384" s="345"/>
      <c r="U384" s="349">
        <f t="shared" si="147"/>
        <v>0</v>
      </c>
      <c r="W384" s="457"/>
      <c r="X384" s="457"/>
      <c r="Y384" s="457"/>
    </row>
    <row r="385" spans="1:25" s="319" customFormat="1" ht="15" customHeight="1">
      <c r="A385" s="319">
        <v>375</v>
      </c>
      <c r="B385" s="319">
        <f t="shared" si="129"/>
        <v>5</v>
      </c>
      <c r="C385" s="320">
        <v>61335</v>
      </c>
      <c r="D385" s="320"/>
      <c r="E385" s="320"/>
      <c r="F385" s="347" t="s">
        <v>250</v>
      </c>
      <c r="G385" s="347" t="s">
        <v>250</v>
      </c>
      <c r="H385" s="347" t="s">
        <v>250</v>
      </c>
      <c r="I385" s="348">
        <v>61335</v>
      </c>
      <c r="J385" s="347" t="s">
        <v>250</v>
      </c>
      <c r="K385" s="347" t="s">
        <v>250</v>
      </c>
      <c r="L385" s="347" t="s">
        <v>250</v>
      </c>
      <c r="M385" s="347" t="s">
        <v>250</v>
      </c>
      <c r="N385" s="348" t="s">
        <v>522</v>
      </c>
      <c r="O385" s="345"/>
      <c r="Q385" s="349">
        <f t="shared" si="146"/>
        <v>0</v>
      </c>
      <c r="R385" s="319" t="s">
        <v>250</v>
      </c>
      <c r="S385" s="345"/>
      <c r="U385" s="349">
        <f t="shared" si="147"/>
        <v>0</v>
      </c>
      <c r="W385" s="457"/>
      <c r="X385" s="457"/>
      <c r="Y385" s="457"/>
    </row>
    <row r="386" spans="1:25" s="319" customFormat="1" ht="15" customHeight="1">
      <c r="A386" s="319">
        <v>376</v>
      </c>
      <c r="B386" s="319">
        <f t="shared" si="129"/>
        <v>5</v>
      </c>
      <c r="C386" s="320">
        <v>61336</v>
      </c>
      <c r="D386" s="320"/>
      <c r="E386" s="320"/>
      <c r="F386" s="347" t="s">
        <v>250</v>
      </c>
      <c r="G386" s="347" t="s">
        <v>250</v>
      </c>
      <c r="H386" s="347" t="s">
        <v>250</v>
      </c>
      <c r="I386" s="348">
        <v>61336</v>
      </c>
      <c r="J386" s="347" t="s">
        <v>250</v>
      </c>
      <c r="K386" s="347" t="s">
        <v>250</v>
      </c>
      <c r="L386" s="347" t="s">
        <v>250</v>
      </c>
      <c r="M386" s="347" t="s">
        <v>250</v>
      </c>
      <c r="N386" s="348" t="s">
        <v>523</v>
      </c>
      <c r="O386" s="345"/>
      <c r="Q386" s="349">
        <f t="shared" si="146"/>
        <v>0</v>
      </c>
      <c r="R386" s="319" t="s">
        <v>250</v>
      </c>
      <c r="S386" s="345"/>
      <c r="U386" s="349">
        <f t="shared" si="147"/>
        <v>0</v>
      </c>
      <c r="W386" s="457"/>
      <c r="X386" s="457"/>
      <c r="Y386" s="457"/>
    </row>
    <row r="387" spans="1:25" s="319" customFormat="1" ht="15" customHeight="1">
      <c r="A387" s="319">
        <v>377</v>
      </c>
      <c r="B387" s="319">
        <f t="shared" si="129"/>
        <v>5</v>
      </c>
      <c r="C387" s="320">
        <v>61337</v>
      </c>
      <c r="D387" s="320"/>
      <c r="E387" s="320"/>
      <c r="F387" s="347" t="s">
        <v>250</v>
      </c>
      <c r="G387" s="347" t="s">
        <v>250</v>
      </c>
      <c r="H387" s="347" t="s">
        <v>250</v>
      </c>
      <c r="I387" s="348">
        <v>61337</v>
      </c>
      <c r="J387" s="347" t="s">
        <v>250</v>
      </c>
      <c r="K387" s="347" t="s">
        <v>250</v>
      </c>
      <c r="L387" s="347" t="s">
        <v>250</v>
      </c>
      <c r="M387" s="347" t="s">
        <v>250</v>
      </c>
      <c r="N387" s="348" t="s">
        <v>524</v>
      </c>
      <c r="O387" s="345"/>
      <c r="Q387" s="349">
        <f t="shared" si="146"/>
        <v>0</v>
      </c>
      <c r="R387" s="319" t="s">
        <v>250</v>
      </c>
      <c r="S387" s="345"/>
      <c r="U387" s="349">
        <f t="shared" si="147"/>
        <v>0</v>
      </c>
      <c r="W387" s="457"/>
      <c r="X387" s="457"/>
      <c r="Y387" s="457"/>
    </row>
    <row r="388" spans="1:25" s="319" customFormat="1" ht="15" customHeight="1">
      <c r="A388" s="319">
        <v>378</v>
      </c>
      <c r="B388" s="319">
        <f t="shared" si="129"/>
        <v>5</v>
      </c>
      <c r="C388" s="320">
        <v>61338</v>
      </c>
      <c r="D388" s="320"/>
      <c r="E388" s="320"/>
      <c r="F388" s="347" t="s">
        <v>250</v>
      </c>
      <c r="G388" s="347" t="s">
        <v>250</v>
      </c>
      <c r="H388" s="347" t="s">
        <v>250</v>
      </c>
      <c r="I388" s="348">
        <v>61338</v>
      </c>
      <c r="J388" s="347" t="s">
        <v>250</v>
      </c>
      <c r="K388" s="347" t="s">
        <v>250</v>
      </c>
      <c r="L388" s="347" t="s">
        <v>250</v>
      </c>
      <c r="M388" s="347" t="s">
        <v>250</v>
      </c>
      <c r="N388" s="348" t="s">
        <v>525</v>
      </c>
      <c r="O388" s="345"/>
      <c r="Q388" s="349">
        <f t="shared" si="146"/>
        <v>0</v>
      </c>
      <c r="R388" s="319" t="s">
        <v>250</v>
      </c>
      <c r="S388" s="345"/>
      <c r="U388" s="349">
        <f t="shared" si="147"/>
        <v>0</v>
      </c>
      <c r="W388" s="457"/>
      <c r="X388" s="457"/>
      <c r="Y388" s="457"/>
    </row>
    <row r="389" spans="1:25" ht="15" customHeight="1">
      <c r="A389" s="319">
        <v>379</v>
      </c>
      <c r="B389" s="319">
        <f t="shared" si="129"/>
        <v>4</v>
      </c>
      <c r="C389" s="320">
        <v>6134</v>
      </c>
      <c r="D389" s="320" t="s">
        <v>1547</v>
      </c>
      <c r="F389" s="343" t="s">
        <v>250</v>
      </c>
      <c r="G389" s="343" t="s">
        <v>250</v>
      </c>
      <c r="H389" s="346">
        <v>6134</v>
      </c>
      <c r="I389" s="343" t="s">
        <v>250</v>
      </c>
      <c r="J389" s="343" t="s">
        <v>250</v>
      </c>
      <c r="K389" s="343" t="s">
        <v>250</v>
      </c>
      <c r="L389" s="343" t="s">
        <v>250</v>
      </c>
      <c r="M389" s="343" t="s">
        <v>250</v>
      </c>
      <c r="N389" s="346" t="s">
        <v>526</v>
      </c>
      <c r="O389" s="345"/>
      <c r="Q389" s="345">
        <f>O389-Q390-Q391-Q392-Q393-Q394-Q395-Q396-Q397-Q398-Q399-Q400-Q401-Q402-Q403-Q404-Q405-Q406-Q407</f>
        <v>0</v>
      </c>
      <c r="R389" s="324" t="s">
        <v>250</v>
      </c>
      <c r="S389" s="345"/>
      <c r="U389" s="345">
        <f>S389+U390+U395+U396+U397</f>
        <v>0</v>
      </c>
      <c r="W389" s="456"/>
      <c r="X389" s="456"/>
      <c r="Y389" s="456"/>
    </row>
    <row r="390" spans="1:25" ht="15" customHeight="1">
      <c r="A390" s="319">
        <v>380</v>
      </c>
      <c r="B390" s="319">
        <f t="shared" si="129"/>
        <v>5</v>
      </c>
      <c r="C390" s="320">
        <v>61341</v>
      </c>
      <c r="D390" s="320" t="s">
        <v>1547</v>
      </c>
      <c r="F390" s="343" t="s">
        <v>250</v>
      </c>
      <c r="G390" s="343" t="s">
        <v>250</v>
      </c>
      <c r="H390" s="343" t="s">
        <v>250</v>
      </c>
      <c r="I390" s="350">
        <v>61341</v>
      </c>
      <c r="J390" s="343" t="s">
        <v>250</v>
      </c>
      <c r="K390" s="343" t="s">
        <v>250</v>
      </c>
      <c r="L390" s="343" t="s">
        <v>250</v>
      </c>
      <c r="M390" s="343" t="s">
        <v>250</v>
      </c>
      <c r="N390" s="350" t="s">
        <v>527</v>
      </c>
      <c r="O390" s="345"/>
      <c r="Q390" s="345">
        <f>O390-Q391-Q392-Q393-Q394</f>
        <v>0</v>
      </c>
      <c r="R390" s="324" t="s">
        <v>250</v>
      </c>
      <c r="S390" s="345"/>
      <c r="U390" s="345">
        <f>S390+U391+U392+U393+U394</f>
        <v>0</v>
      </c>
      <c r="W390" s="456"/>
      <c r="X390" s="456"/>
      <c r="Y390" s="456"/>
    </row>
    <row r="391" spans="1:25" s="319" customFormat="1" ht="15" customHeight="1">
      <c r="A391" s="319">
        <v>381</v>
      </c>
      <c r="B391" s="319">
        <f t="shared" si="129"/>
        <v>6</v>
      </c>
      <c r="C391" s="320">
        <v>613411</v>
      </c>
      <c r="D391" s="320"/>
      <c r="E391" s="320"/>
      <c r="F391" s="347" t="s">
        <v>250</v>
      </c>
      <c r="G391" s="347" t="s">
        <v>250</v>
      </c>
      <c r="H391" s="347" t="s">
        <v>250</v>
      </c>
      <c r="I391" s="347" t="s">
        <v>250</v>
      </c>
      <c r="J391" s="353">
        <v>613411</v>
      </c>
      <c r="K391" s="347" t="s">
        <v>250</v>
      </c>
      <c r="L391" s="347" t="s">
        <v>250</v>
      </c>
      <c r="M391" s="347" t="s">
        <v>250</v>
      </c>
      <c r="N391" s="353" t="s">
        <v>528</v>
      </c>
      <c r="O391" s="345"/>
      <c r="Q391" s="349">
        <f t="shared" ref="Q391:Q394" si="148">O391</f>
        <v>0</v>
      </c>
      <c r="R391" s="319" t="s">
        <v>250</v>
      </c>
      <c r="S391" s="345"/>
      <c r="U391" s="349">
        <f t="shared" ref="U391:U394" si="149">S391</f>
        <v>0</v>
      </c>
      <c r="W391" s="457"/>
      <c r="X391" s="457"/>
      <c r="Y391" s="457"/>
    </row>
    <row r="392" spans="1:25" s="319" customFormat="1" ht="15" customHeight="1">
      <c r="A392" s="319">
        <v>382</v>
      </c>
      <c r="B392" s="319">
        <f t="shared" si="129"/>
        <v>6</v>
      </c>
      <c r="C392" s="320">
        <v>613412</v>
      </c>
      <c r="D392" s="320"/>
      <c r="E392" s="320"/>
      <c r="F392" s="347" t="s">
        <v>250</v>
      </c>
      <c r="G392" s="347" t="s">
        <v>250</v>
      </c>
      <c r="H392" s="347" t="s">
        <v>250</v>
      </c>
      <c r="I392" s="347" t="s">
        <v>250</v>
      </c>
      <c r="J392" s="353">
        <v>613412</v>
      </c>
      <c r="K392" s="347" t="s">
        <v>250</v>
      </c>
      <c r="L392" s="347" t="s">
        <v>250</v>
      </c>
      <c r="M392" s="347" t="s">
        <v>250</v>
      </c>
      <c r="N392" s="353" t="s">
        <v>529</v>
      </c>
      <c r="O392" s="345"/>
      <c r="Q392" s="349">
        <f t="shared" si="148"/>
        <v>0</v>
      </c>
      <c r="R392" s="319" t="s">
        <v>250</v>
      </c>
      <c r="S392" s="345"/>
      <c r="U392" s="349">
        <f t="shared" si="149"/>
        <v>0</v>
      </c>
      <c r="W392" s="457"/>
      <c r="X392" s="457"/>
      <c r="Y392" s="457"/>
    </row>
    <row r="393" spans="1:25" s="319" customFormat="1" ht="15" customHeight="1">
      <c r="A393" s="319">
        <v>383</v>
      </c>
      <c r="B393" s="319">
        <f t="shared" si="129"/>
        <v>6</v>
      </c>
      <c r="C393" s="320">
        <v>613413</v>
      </c>
      <c r="D393" s="320"/>
      <c r="E393" s="320"/>
      <c r="F393" s="347" t="s">
        <v>250</v>
      </c>
      <c r="G393" s="347" t="s">
        <v>250</v>
      </c>
      <c r="H393" s="347" t="s">
        <v>250</v>
      </c>
      <c r="I393" s="347" t="s">
        <v>250</v>
      </c>
      <c r="J393" s="353">
        <v>613413</v>
      </c>
      <c r="K393" s="347" t="s">
        <v>250</v>
      </c>
      <c r="L393" s="347" t="s">
        <v>250</v>
      </c>
      <c r="M393" s="347" t="s">
        <v>250</v>
      </c>
      <c r="N393" s="353" t="s">
        <v>530</v>
      </c>
      <c r="O393" s="345"/>
      <c r="Q393" s="349">
        <f t="shared" si="148"/>
        <v>0</v>
      </c>
      <c r="R393" s="319" t="s">
        <v>250</v>
      </c>
      <c r="S393" s="345"/>
      <c r="U393" s="349">
        <f t="shared" si="149"/>
        <v>0</v>
      </c>
      <c r="W393" s="457"/>
      <c r="X393" s="457"/>
      <c r="Y393" s="457"/>
    </row>
    <row r="394" spans="1:25" s="319" customFormat="1" ht="15" customHeight="1">
      <c r="A394" s="319">
        <v>384</v>
      </c>
      <c r="B394" s="319">
        <f t="shared" si="129"/>
        <v>6</v>
      </c>
      <c r="C394" s="320">
        <v>613418</v>
      </c>
      <c r="D394" s="320"/>
      <c r="E394" s="320"/>
      <c r="F394" s="347" t="s">
        <v>250</v>
      </c>
      <c r="G394" s="347" t="s">
        <v>250</v>
      </c>
      <c r="H394" s="347" t="s">
        <v>250</v>
      </c>
      <c r="I394" s="347" t="s">
        <v>250</v>
      </c>
      <c r="J394" s="353">
        <v>613418</v>
      </c>
      <c r="K394" s="347" t="s">
        <v>250</v>
      </c>
      <c r="L394" s="347" t="s">
        <v>250</v>
      </c>
      <c r="M394" s="347" t="s">
        <v>250</v>
      </c>
      <c r="N394" s="353" t="s">
        <v>531</v>
      </c>
      <c r="O394" s="345"/>
      <c r="Q394" s="349">
        <f t="shared" si="148"/>
        <v>0</v>
      </c>
      <c r="R394" s="319" t="s">
        <v>250</v>
      </c>
      <c r="S394" s="345"/>
      <c r="U394" s="349">
        <f t="shared" si="149"/>
        <v>0</v>
      </c>
      <c r="W394" s="457"/>
      <c r="X394" s="457"/>
      <c r="Y394" s="457"/>
    </row>
    <row r="395" spans="1:25" ht="15" customHeight="1">
      <c r="A395" s="319">
        <v>385</v>
      </c>
      <c r="B395" s="319">
        <f t="shared" si="129"/>
        <v>5</v>
      </c>
      <c r="C395" s="320">
        <v>61342</v>
      </c>
      <c r="D395" s="320" t="s">
        <v>1547</v>
      </c>
      <c r="F395" s="343" t="s">
        <v>250</v>
      </c>
      <c r="G395" s="343"/>
      <c r="H395" s="343" t="s">
        <v>250</v>
      </c>
      <c r="I395" s="350">
        <v>61342</v>
      </c>
      <c r="J395" s="343" t="s">
        <v>250</v>
      </c>
      <c r="K395" s="343" t="s">
        <v>250</v>
      </c>
      <c r="L395" s="343" t="s">
        <v>250</v>
      </c>
      <c r="M395" s="343" t="s">
        <v>250</v>
      </c>
      <c r="N395" s="350" t="s">
        <v>532</v>
      </c>
      <c r="O395" s="345"/>
      <c r="Q395" s="345">
        <f>O395</f>
        <v>0</v>
      </c>
      <c r="R395" s="324" t="s">
        <v>250</v>
      </c>
      <c r="S395" s="345"/>
      <c r="U395" s="345">
        <f>S395</f>
        <v>0</v>
      </c>
      <c r="W395" s="456"/>
      <c r="X395" s="456"/>
      <c r="Y395" s="456"/>
    </row>
    <row r="396" spans="1:25" ht="15" customHeight="1">
      <c r="A396" s="319">
        <v>386</v>
      </c>
      <c r="B396" s="319">
        <f t="shared" ref="B396:B459" si="150">LEN(C396)</f>
        <v>5</v>
      </c>
      <c r="C396" s="320">
        <v>61343</v>
      </c>
      <c r="D396" s="320" t="s">
        <v>1547</v>
      </c>
      <c r="F396" s="343" t="s">
        <v>250</v>
      </c>
      <c r="G396" s="343"/>
      <c r="H396" s="343" t="s">
        <v>250</v>
      </c>
      <c r="I396" s="350">
        <v>61343</v>
      </c>
      <c r="J396" s="343" t="s">
        <v>250</v>
      </c>
      <c r="K396" s="343" t="s">
        <v>250</v>
      </c>
      <c r="L396" s="343" t="s">
        <v>250</v>
      </c>
      <c r="M396" s="343" t="s">
        <v>250</v>
      </c>
      <c r="N396" s="350" t="s">
        <v>533</v>
      </c>
      <c r="O396" s="345"/>
      <c r="Q396" s="345">
        <f>O396</f>
        <v>0</v>
      </c>
      <c r="R396" s="324" t="s">
        <v>250</v>
      </c>
      <c r="S396" s="345"/>
      <c r="U396" s="345">
        <f>S396</f>
        <v>0</v>
      </c>
      <c r="W396" s="456"/>
      <c r="X396" s="456"/>
      <c r="Y396" s="456"/>
    </row>
    <row r="397" spans="1:25" ht="15" customHeight="1">
      <c r="A397" s="319">
        <v>387</v>
      </c>
      <c r="B397" s="319">
        <f t="shared" si="150"/>
        <v>5</v>
      </c>
      <c r="C397" s="320">
        <v>61348</v>
      </c>
      <c r="D397" s="320" t="s">
        <v>1547</v>
      </c>
      <c r="F397" s="343" t="s">
        <v>250</v>
      </c>
      <c r="G397" s="343"/>
      <c r="H397" s="343" t="s">
        <v>250</v>
      </c>
      <c r="I397" s="350">
        <v>61348</v>
      </c>
      <c r="J397" s="343" t="s">
        <v>250</v>
      </c>
      <c r="K397" s="343" t="s">
        <v>250</v>
      </c>
      <c r="L397" s="343" t="s">
        <v>250</v>
      </c>
      <c r="M397" s="343" t="s">
        <v>250</v>
      </c>
      <c r="N397" s="350" t="s">
        <v>534</v>
      </c>
      <c r="O397" s="345"/>
      <c r="Q397" s="345">
        <f>O397-Q398-Q399-Q400-Q401-Q402-Q403-Q404-Q405-Q406-Q407</f>
        <v>0</v>
      </c>
      <c r="R397" s="324" t="s">
        <v>250</v>
      </c>
      <c r="S397" s="345"/>
      <c r="U397" s="345">
        <f>S397+U398+U399+U400+U401+U407</f>
        <v>0</v>
      </c>
      <c r="W397" s="456"/>
      <c r="X397" s="456"/>
      <c r="Y397" s="456"/>
    </row>
    <row r="398" spans="1:25" ht="15" customHeight="1">
      <c r="A398" s="319">
        <v>388</v>
      </c>
      <c r="B398" s="319">
        <f t="shared" si="150"/>
        <v>6</v>
      </c>
      <c r="C398" s="320">
        <v>613481</v>
      </c>
      <c r="D398" s="320" t="s">
        <v>1547</v>
      </c>
      <c r="F398" s="343" t="s">
        <v>250</v>
      </c>
      <c r="G398" s="343"/>
      <c r="H398" s="343" t="s">
        <v>250</v>
      </c>
      <c r="I398" s="343" t="s">
        <v>250</v>
      </c>
      <c r="J398" s="352">
        <v>613481</v>
      </c>
      <c r="K398" s="343" t="s">
        <v>250</v>
      </c>
      <c r="L398" s="343" t="s">
        <v>250</v>
      </c>
      <c r="M398" s="343" t="s">
        <v>250</v>
      </c>
      <c r="N398" s="352" t="s">
        <v>535</v>
      </c>
      <c r="O398" s="345"/>
      <c r="Q398" s="345">
        <f t="shared" ref="Q398:Q400" si="151">O398</f>
        <v>0</v>
      </c>
      <c r="R398" s="324" t="s">
        <v>250</v>
      </c>
      <c r="S398" s="345"/>
      <c r="U398" s="345">
        <f t="shared" ref="U398:U400" si="152">S398</f>
        <v>0</v>
      </c>
      <c r="W398" s="456"/>
      <c r="X398" s="456"/>
      <c r="Y398" s="456"/>
    </row>
    <row r="399" spans="1:25" ht="15" customHeight="1">
      <c r="A399" s="319">
        <v>389</v>
      </c>
      <c r="B399" s="319">
        <f t="shared" si="150"/>
        <v>6</v>
      </c>
      <c r="C399" s="320">
        <v>613482</v>
      </c>
      <c r="D399" s="320" t="s">
        <v>1547</v>
      </c>
      <c r="F399" s="343" t="s">
        <v>250</v>
      </c>
      <c r="G399" s="343"/>
      <c r="H399" s="343" t="s">
        <v>250</v>
      </c>
      <c r="I399" s="343" t="s">
        <v>250</v>
      </c>
      <c r="J399" s="352">
        <v>613482</v>
      </c>
      <c r="K399" s="343" t="s">
        <v>250</v>
      </c>
      <c r="L399" s="343" t="s">
        <v>250</v>
      </c>
      <c r="M399" s="343" t="s">
        <v>250</v>
      </c>
      <c r="N399" s="352" t="s">
        <v>536</v>
      </c>
      <c r="O399" s="345"/>
      <c r="Q399" s="345">
        <f t="shared" si="151"/>
        <v>0</v>
      </c>
      <c r="R399" s="324" t="s">
        <v>250</v>
      </c>
      <c r="S399" s="345"/>
      <c r="U399" s="345">
        <f t="shared" si="152"/>
        <v>0</v>
      </c>
      <c r="W399" s="456"/>
      <c r="X399" s="456"/>
      <c r="Y399" s="456"/>
    </row>
    <row r="400" spans="1:25" ht="15" customHeight="1">
      <c r="A400" s="319">
        <v>390</v>
      </c>
      <c r="B400" s="319">
        <f t="shared" si="150"/>
        <v>6</v>
      </c>
      <c r="C400" s="320">
        <v>613483</v>
      </c>
      <c r="D400" s="320" t="s">
        <v>1547</v>
      </c>
      <c r="F400" s="343" t="s">
        <v>250</v>
      </c>
      <c r="G400" s="343"/>
      <c r="H400" s="343" t="s">
        <v>250</v>
      </c>
      <c r="I400" s="343" t="s">
        <v>250</v>
      </c>
      <c r="J400" s="352">
        <v>613483</v>
      </c>
      <c r="K400" s="343" t="s">
        <v>250</v>
      </c>
      <c r="L400" s="343" t="s">
        <v>250</v>
      </c>
      <c r="M400" s="343" t="s">
        <v>250</v>
      </c>
      <c r="N400" s="352" t="s">
        <v>537</v>
      </c>
      <c r="O400" s="345"/>
      <c r="Q400" s="345">
        <f t="shared" si="151"/>
        <v>0</v>
      </c>
      <c r="R400" s="324" t="s">
        <v>250</v>
      </c>
      <c r="S400" s="345"/>
      <c r="U400" s="345">
        <f t="shared" si="152"/>
        <v>0</v>
      </c>
      <c r="W400" s="456"/>
      <c r="X400" s="456"/>
      <c r="Y400" s="456"/>
    </row>
    <row r="401" spans="1:25" ht="15" customHeight="1">
      <c r="A401" s="319">
        <v>391</v>
      </c>
      <c r="B401" s="319">
        <f t="shared" si="150"/>
        <v>6</v>
      </c>
      <c r="C401" s="320">
        <v>613484</v>
      </c>
      <c r="D401" s="320" t="s">
        <v>1547</v>
      </c>
      <c r="F401" s="343" t="s">
        <v>250</v>
      </c>
      <c r="G401" s="343"/>
      <c r="H401" s="343" t="s">
        <v>250</v>
      </c>
      <c r="I401" s="343" t="s">
        <v>250</v>
      </c>
      <c r="J401" s="352">
        <v>613484</v>
      </c>
      <c r="K401" s="343" t="s">
        <v>250</v>
      </c>
      <c r="L401" s="343" t="s">
        <v>250</v>
      </c>
      <c r="M401" s="343" t="s">
        <v>250</v>
      </c>
      <c r="N401" s="352" t="s">
        <v>538</v>
      </c>
      <c r="O401" s="345"/>
      <c r="Q401" s="345">
        <f>O401-Q402-Q403-Q404-Q405-Q406</f>
        <v>0</v>
      </c>
      <c r="R401" s="324" t="s">
        <v>250</v>
      </c>
      <c r="S401" s="345"/>
      <c r="U401" s="345">
        <f>S401+U402+U403+U404+U405+U406</f>
        <v>0</v>
      </c>
      <c r="W401" s="456"/>
      <c r="X401" s="456"/>
      <c r="Y401" s="456"/>
    </row>
    <row r="402" spans="1:25" ht="15" customHeight="1">
      <c r="A402" s="319">
        <v>392</v>
      </c>
      <c r="B402" s="319">
        <f t="shared" si="150"/>
        <v>7</v>
      </c>
      <c r="C402" s="320">
        <v>6134841</v>
      </c>
      <c r="D402" s="320" t="s">
        <v>1547</v>
      </c>
      <c r="F402" s="343" t="s">
        <v>250</v>
      </c>
      <c r="G402" s="343"/>
      <c r="H402" s="343" t="s">
        <v>250</v>
      </c>
      <c r="I402" s="343" t="s">
        <v>250</v>
      </c>
      <c r="J402" s="343" t="s">
        <v>250</v>
      </c>
      <c r="K402" s="357">
        <v>6134841</v>
      </c>
      <c r="L402" s="343" t="s">
        <v>250</v>
      </c>
      <c r="M402" s="343" t="s">
        <v>250</v>
      </c>
      <c r="N402" s="357" t="s">
        <v>466</v>
      </c>
      <c r="O402" s="345"/>
      <c r="Q402" s="345">
        <f t="shared" ref="Q402:Q406" si="153">O402</f>
        <v>0</v>
      </c>
      <c r="R402" s="324" t="s">
        <v>250</v>
      </c>
      <c r="S402" s="345"/>
      <c r="U402" s="345">
        <f t="shared" ref="U402:U406" si="154">S402</f>
        <v>0</v>
      </c>
      <c r="W402" s="456"/>
      <c r="X402" s="456"/>
      <c r="Y402" s="456"/>
    </row>
    <row r="403" spans="1:25" ht="15" customHeight="1">
      <c r="A403" s="319">
        <v>393</v>
      </c>
      <c r="B403" s="319">
        <f t="shared" si="150"/>
        <v>7</v>
      </c>
      <c r="C403" s="320">
        <v>6134842</v>
      </c>
      <c r="D403" s="320" t="s">
        <v>1547</v>
      </c>
      <c r="F403" s="343" t="s">
        <v>250</v>
      </c>
      <c r="G403" s="343"/>
      <c r="H403" s="343" t="s">
        <v>250</v>
      </c>
      <c r="I403" s="343" t="s">
        <v>250</v>
      </c>
      <c r="J403" s="343" t="s">
        <v>250</v>
      </c>
      <c r="K403" s="357">
        <v>6134842</v>
      </c>
      <c r="L403" s="343" t="s">
        <v>250</v>
      </c>
      <c r="M403" s="343" t="s">
        <v>250</v>
      </c>
      <c r="N403" s="357" t="s">
        <v>539</v>
      </c>
      <c r="O403" s="345"/>
      <c r="Q403" s="345">
        <f t="shared" si="153"/>
        <v>0</v>
      </c>
      <c r="R403" s="324" t="s">
        <v>250</v>
      </c>
      <c r="S403" s="345"/>
      <c r="U403" s="345">
        <f t="shared" si="154"/>
        <v>0</v>
      </c>
      <c r="W403" s="456"/>
      <c r="X403" s="456"/>
      <c r="Y403" s="456"/>
    </row>
    <row r="404" spans="1:25" ht="15" customHeight="1">
      <c r="A404" s="319">
        <v>394</v>
      </c>
      <c r="B404" s="319">
        <f t="shared" si="150"/>
        <v>7</v>
      </c>
      <c r="C404" s="320">
        <v>6134843</v>
      </c>
      <c r="D404" s="320" t="s">
        <v>1547</v>
      </c>
      <c r="F404" s="343" t="s">
        <v>250</v>
      </c>
      <c r="G404" s="343"/>
      <c r="H404" s="343" t="s">
        <v>250</v>
      </c>
      <c r="I404" s="343" t="s">
        <v>250</v>
      </c>
      <c r="J404" s="343" t="s">
        <v>250</v>
      </c>
      <c r="K404" s="357">
        <v>6134843</v>
      </c>
      <c r="L404" s="343" t="s">
        <v>250</v>
      </c>
      <c r="M404" s="343" t="s">
        <v>250</v>
      </c>
      <c r="N404" s="357" t="s">
        <v>540</v>
      </c>
      <c r="O404" s="345"/>
      <c r="Q404" s="345">
        <f t="shared" si="153"/>
        <v>0</v>
      </c>
      <c r="R404" s="324" t="s">
        <v>250</v>
      </c>
      <c r="S404" s="345"/>
      <c r="U404" s="345">
        <f t="shared" si="154"/>
        <v>0</v>
      </c>
      <c r="W404" s="456"/>
      <c r="X404" s="456"/>
      <c r="Y404" s="456"/>
    </row>
    <row r="405" spans="1:25" ht="15" customHeight="1">
      <c r="A405" s="319">
        <v>395</v>
      </c>
      <c r="B405" s="319">
        <f t="shared" si="150"/>
        <v>7</v>
      </c>
      <c r="C405" s="320">
        <v>6134844</v>
      </c>
      <c r="D405" s="320" t="s">
        <v>1547</v>
      </c>
      <c r="F405" s="343" t="s">
        <v>250</v>
      </c>
      <c r="G405" s="343"/>
      <c r="H405" s="343" t="s">
        <v>250</v>
      </c>
      <c r="I405" s="343" t="s">
        <v>250</v>
      </c>
      <c r="J405" s="343" t="s">
        <v>250</v>
      </c>
      <c r="K405" s="357">
        <v>6134844</v>
      </c>
      <c r="L405" s="343" t="s">
        <v>250</v>
      </c>
      <c r="M405" s="343" t="s">
        <v>250</v>
      </c>
      <c r="N405" s="357" t="s">
        <v>541</v>
      </c>
      <c r="O405" s="345"/>
      <c r="Q405" s="345">
        <f t="shared" si="153"/>
        <v>0</v>
      </c>
      <c r="R405" s="324" t="s">
        <v>250</v>
      </c>
      <c r="S405" s="345"/>
      <c r="U405" s="345">
        <f t="shared" si="154"/>
        <v>0</v>
      </c>
      <c r="W405" s="456"/>
      <c r="X405" s="456"/>
      <c r="Y405" s="456"/>
    </row>
    <row r="406" spans="1:25" ht="15" customHeight="1">
      <c r="A406" s="319">
        <v>396</v>
      </c>
      <c r="B406" s="319">
        <f t="shared" si="150"/>
        <v>7</v>
      </c>
      <c r="C406" s="320">
        <v>6134848</v>
      </c>
      <c r="D406" s="320" t="s">
        <v>1547</v>
      </c>
      <c r="F406" s="343" t="s">
        <v>250</v>
      </c>
      <c r="G406" s="343"/>
      <c r="H406" s="343" t="s">
        <v>250</v>
      </c>
      <c r="I406" s="343" t="s">
        <v>250</v>
      </c>
      <c r="J406" s="343" t="s">
        <v>250</v>
      </c>
      <c r="K406" s="357">
        <v>6134848</v>
      </c>
      <c r="L406" s="343" t="s">
        <v>250</v>
      </c>
      <c r="M406" s="343" t="s">
        <v>250</v>
      </c>
      <c r="N406" s="357" t="s">
        <v>542</v>
      </c>
      <c r="O406" s="345"/>
      <c r="Q406" s="345">
        <f t="shared" si="153"/>
        <v>0</v>
      </c>
      <c r="R406" s="324" t="s">
        <v>250</v>
      </c>
      <c r="S406" s="345"/>
      <c r="U406" s="345">
        <f t="shared" si="154"/>
        <v>0</v>
      </c>
      <c r="W406" s="456"/>
      <c r="X406" s="456"/>
      <c r="Y406" s="456"/>
    </row>
    <row r="407" spans="1:25" ht="15" customHeight="1">
      <c r="A407" s="319">
        <v>397</v>
      </c>
      <c r="B407" s="319">
        <f t="shared" si="150"/>
        <v>6</v>
      </c>
      <c r="C407" s="320">
        <v>613488</v>
      </c>
      <c r="D407" s="320" t="s">
        <v>1547</v>
      </c>
      <c r="F407" s="343" t="s">
        <v>250</v>
      </c>
      <c r="G407" s="343"/>
      <c r="H407" s="343" t="s">
        <v>250</v>
      </c>
      <c r="I407" s="343" t="s">
        <v>250</v>
      </c>
      <c r="J407" s="352">
        <v>613488</v>
      </c>
      <c r="K407" s="343" t="s">
        <v>250</v>
      </c>
      <c r="L407" s="343" t="s">
        <v>250</v>
      </c>
      <c r="M407" s="343" t="s">
        <v>250</v>
      </c>
      <c r="N407" s="352" t="s">
        <v>543</v>
      </c>
      <c r="O407" s="345"/>
      <c r="Q407" s="345">
        <f>O407</f>
        <v>0</v>
      </c>
      <c r="R407" s="324" t="s">
        <v>250</v>
      </c>
      <c r="S407" s="345"/>
      <c r="U407" s="345">
        <f>S407</f>
        <v>0</v>
      </c>
      <c r="W407" s="462"/>
      <c r="X407" s="463"/>
      <c r="Y407" s="464"/>
    </row>
    <row r="408" spans="1:25" ht="15" customHeight="1">
      <c r="A408" s="319">
        <v>398</v>
      </c>
      <c r="B408" s="319">
        <f t="shared" si="150"/>
        <v>4</v>
      </c>
      <c r="C408" s="320">
        <v>6135</v>
      </c>
      <c r="D408" s="320" t="s">
        <v>1547</v>
      </c>
      <c r="F408" s="343" t="s">
        <v>250</v>
      </c>
      <c r="G408" s="343"/>
      <c r="H408" s="346">
        <v>6135</v>
      </c>
      <c r="I408" s="343" t="s">
        <v>250</v>
      </c>
      <c r="J408" s="343" t="s">
        <v>250</v>
      </c>
      <c r="K408" s="343" t="s">
        <v>250</v>
      </c>
      <c r="L408" s="343" t="s">
        <v>250</v>
      </c>
      <c r="M408" s="343" t="s">
        <v>250</v>
      </c>
      <c r="N408" s="346" t="s">
        <v>544</v>
      </c>
      <c r="O408" s="345"/>
      <c r="Q408" s="345">
        <f>O408</f>
        <v>0</v>
      </c>
      <c r="R408" s="324" t="s">
        <v>250</v>
      </c>
      <c r="S408" s="345"/>
      <c r="U408" s="345">
        <f>S408</f>
        <v>0</v>
      </c>
      <c r="W408" s="456"/>
      <c r="X408" s="456"/>
      <c r="Y408" s="456"/>
    </row>
    <row r="409" spans="1:25" ht="15" customHeight="1">
      <c r="A409" s="319">
        <v>399</v>
      </c>
      <c r="B409" s="319">
        <f t="shared" si="150"/>
        <v>4</v>
      </c>
      <c r="C409" s="320">
        <v>6136</v>
      </c>
      <c r="D409" s="320" t="s">
        <v>1547</v>
      </c>
      <c r="F409" s="343" t="s">
        <v>250</v>
      </c>
      <c r="G409" s="343"/>
      <c r="H409" s="346">
        <v>6136</v>
      </c>
      <c r="I409" s="343" t="s">
        <v>250</v>
      </c>
      <c r="J409" s="343" t="s">
        <v>250</v>
      </c>
      <c r="K409" s="343" t="s">
        <v>250</v>
      </c>
      <c r="L409" s="343" t="s">
        <v>250</v>
      </c>
      <c r="M409" s="343" t="s">
        <v>250</v>
      </c>
      <c r="N409" s="346" t="s">
        <v>545</v>
      </c>
      <c r="O409" s="345"/>
      <c r="Q409" s="345">
        <f>O409</f>
        <v>0</v>
      </c>
      <c r="R409" s="324" t="s">
        <v>250</v>
      </c>
      <c r="S409" s="345"/>
      <c r="U409" s="345">
        <f>S409</f>
        <v>0</v>
      </c>
      <c r="W409" s="456"/>
      <c r="X409" s="456"/>
      <c r="Y409" s="456"/>
    </row>
    <row r="410" spans="1:25" ht="15" customHeight="1">
      <c r="A410" s="319">
        <v>400</v>
      </c>
      <c r="B410" s="319">
        <f t="shared" si="150"/>
        <v>4</v>
      </c>
      <c r="C410" s="320">
        <v>6138</v>
      </c>
      <c r="D410" s="320" t="s">
        <v>1547</v>
      </c>
      <c r="F410" s="343" t="s">
        <v>250</v>
      </c>
      <c r="G410" s="343"/>
      <c r="H410" s="346">
        <v>6138</v>
      </c>
      <c r="I410" s="343" t="s">
        <v>250</v>
      </c>
      <c r="J410" s="343" t="s">
        <v>250</v>
      </c>
      <c r="K410" s="343" t="s">
        <v>250</v>
      </c>
      <c r="L410" s="343" t="s">
        <v>250</v>
      </c>
      <c r="M410" s="343" t="s">
        <v>250</v>
      </c>
      <c r="N410" s="346" t="s">
        <v>546</v>
      </c>
      <c r="O410" s="345"/>
      <c r="Q410" s="345">
        <f>O410-Q411-Q412</f>
        <v>0</v>
      </c>
      <c r="R410" s="324" t="s">
        <v>250</v>
      </c>
      <c r="S410" s="345"/>
      <c r="U410" s="345">
        <f>S410+U411+U412</f>
        <v>0</v>
      </c>
      <c r="W410" s="456"/>
      <c r="X410" s="456"/>
      <c r="Y410" s="456"/>
    </row>
    <row r="411" spans="1:25" s="319" customFormat="1" ht="15" customHeight="1">
      <c r="A411" s="319">
        <v>401</v>
      </c>
      <c r="B411" s="319">
        <f t="shared" si="150"/>
        <v>5</v>
      </c>
      <c r="C411" s="320">
        <v>61382</v>
      </c>
      <c r="D411" s="320"/>
      <c r="E411" s="320"/>
      <c r="F411" s="347" t="s">
        <v>250</v>
      </c>
      <c r="G411" s="347"/>
      <c r="H411" s="347" t="s">
        <v>250</v>
      </c>
      <c r="I411" s="348">
        <v>61382</v>
      </c>
      <c r="J411" s="347" t="s">
        <v>250</v>
      </c>
      <c r="K411" s="347" t="s">
        <v>250</v>
      </c>
      <c r="L411" s="347" t="s">
        <v>250</v>
      </c>
      <c r="M411" s="347" t="s">
        <v>250</v>
      </c>
      <c r="N411" s="348" t="s">
        <v>547</v>
      </c>
      <c r="O411" s="345"/>
      <c r="Q411" s="349">
        <f>O411</f>
        <v>0</v>
      </c>
      <c r="R411" s="319" t="s">
        <v>250</v>
      </c>
      <c r="S411" s="345"/>
      <c r="U411" s="349">
        <f>S411</f>
        <v>0</v>
      </c>
      <c r="W411" s="457"/>
      <c r="X411" s="457"/>
      <c r="Y411" s="457"/>
    </row>
    <row r="412" spans="1:25" s="319" customFormat="1" ht="15" customHeight="1">
      <c r="A412" s="319">
        <v>402</v>
      </c>
      <c r="B412" s="319">
        <f t="shared" si="150"/>
        <v>5</v>
      </c>
      <c r="C412" s="320">
        <v>61388</v>
      </c>
      <c r="D412" s="320"/>
      <c r="E412" s="320"/>
      <c r="F412" s="347" t="s">
        <v>250</v>
      </c>
      <c r="G412" s="347"/>
      <c r="H412" s="347" t="s">
        <v>250</v>
      </c>
      <c r="I412" s="348">
        <v>61388</v>
      </c>
      <c r="J412" s="347" t="s">
        <v>250</v>
      </c>
      <c r="K412" s="347" t="s">
        <v>250</v>
      </c>
      <c r="L412" s="347" t="s">
        <v>250</v>
      </c>
      <c r="M412" s="347" t="s">
        <v>250</v>
      </c>
      <c r="N412" s="348" t="s">
        <v>485</v>
      </c>
      <c r="O412" s="345"/>
      <c r="Q412" s="349">
        <f>O412</f>
        <v>0</v>
      </c>
      <c r="R412" s="319" t="s">
        <v>250</v>
      </c>
      <c r="S412" s="345"/>
      <c r="U412" s="349">
        <f>S412</f>
        <v>0</v>
      </c>
      <c r="W412" s="457"/>
      <c r="X412" s="457"/>
      <c r="Y412" s="457"/>
    </row>
    <row r="413" spans="1:25" ht="15" customHeight="1">
      <c r="A413" s="319">
        <v>403</v>
      </c>
      <c r="B413" s="319">
        <f t="shared" si="150"/>
        <v>3</v>
      </c>
      <c r="C413" s="320">
        <v>614</v>
      </c>
      <c r="D413" s="320" t="s">
        <v>1547</v>
      </c>
      <c r="F413" s="343" t="s">
        <v>250</v>
      </c>
      <c r="G413" s="344">
        <v>614</v>
      </c>
      <c r="H413" s="343" t="s">
        <v>250</v>
      </c>
      <c r="I413" s="343" t="s">
        <v>250</v>
      </c>
      <c r="J413" s="343" t="s">
        <v>250</v>
      </c>
      <c r="K413" s="343" t="s">
        <v>250</v>
      </c>
      <c r="L413" s="343" t="s">
        <v>250</v>
      </c>
      <c r="M413" s="343" t="s">
        <v>250</v>
      </c>
      <c r="N413" s="344" t="s">
        <v>548</v>
      </c>
      <c r="O413" s="345"/>
      <c r="Q413" s="345">
        <f>O413-SUM(Q414:Q431)</f>
        <v>0</v>
      </c>
      <c r="R413" s="324" t="s">
        <v>250</v>
      </c>
      <c r="S413" s="345"/>
      <c r="U413" s="345">
        <f>S413+U414+U419+U422+U426+U427+U428+U429</f>
        <v>0</v>
      </c>
      <c r="W413" s="456"/>
      <c r="X413" s="456"/>
      <c r="Y413" s="456"/>
    </row>
    <row r="414" spans="1:25" ht="15" customHeight="1">
      <c r="A414" s="319">
        <v>404</v>
      </c>
      <c r="B414" s="319">
        <f t="shared" si="150"/>
        <v>4</v>
      </c>
      <c r="C414" s="320">
        <v>6141</v>
      </c>
      <c r="D414" s="320" t="s">
        <v>1547</v>
      </c>
      <c r="F414" s="343" t="s">
        <v>250</v>
      </c>
      <c r="G414" s="343"/>
      <c r="H414" s="346">
        <v>6141</v>
      </c>
      <c r="I414" s="343" t="s">
        <v>250</v>
      </c>
      <c r="J414" s="343" t="s">
        <v>250</v>
      </c>
      <c r="K414" s="343" t="s">
        <v>250</v>
      </c>
      <c r="L414" s="343" t="s">
        <v>250</v>
      </c>
      <c r="M414" s="343" t="s">
        <v>250</v>
      </c>
      <c r="N414" s="346" t="s">
        <v>549</v>
      </c>
      <c r="O414" s="345"/>
      <c r="Q414" s="345">
        <f>O414-Q415-Q416-Q417-Q418</f>
        <v>0</v>
      </c>
      <c r="R414" s="324" t="s">
        <v>250</v>
      </c>
      <c r="S414" s="345"/>
      <c r="U414" s="345">
        <f>S414+U415+U416+U417+U418</f>
        <v>0</v>
      </c>
      <c r="W414" s="456"/>
      <c r="X414" s="456"/>
      <c r="Y414" s="456"/>
    </row>
    <row r="415" spans="1:25" ht="15" customHeight="1">
      <c r="A415" s="319">
        <v>405</v>
      </c>
      <c r="B415" s="319">
        <f t="shared" si="150"/>
        <v>5</v>
      </c>
      <c r="C415" s="320">
        <v>61411</v>
      </c>
      <c r="D415" s="320" t="s">
        <v>1547</v>
      </c>
      <c r="F415" s="343" t="s">
        <v>250</v>
      </c>
      <c r="G415" s="343"/>
      <c r="H415" s="343" t="s">
        <v>250</v>
      </c>
      <c r="I415" s="350">
        <v>61411</v>
      </c>
      <c r="J415" s="343" t="s">
        <v>250</v>
      </c>
      <c r="K415" s="343" t="s">
        <v>250</v>
      </c>
      <c r="L415" s="343" t="s">
        <v>250</v>
      </c>
      <c r="M415" s="343" t="s">
        <v>250</v>
      </c>
      <c r="N415" s="350" t="s">
        <v>550</v>
      </c>
      <c r="O415" s="345"/>
      <c r="Q415" s="345">
        <f t="shared" ref="Q415:Q418" si="155">O415</f>
        <v>0</v>
      </c>
      <c r="R415" s="324" t="s">
        <v>250</v>
      </c>
      <c r="S415" s="345"/>
      <c r="U415" s="345">
        <f t="shared" ref="U415:U418" si="156">S415</f>
        <v>0</v>
      </c>
      <c r="W415" s="456"/>
      <c r="X415" s="456"/>
      <c r="Y415" s="456"/>
    </row>
    <row r="416" spans="1:25" ht="15" customHeight="1">
      <c r="A416" s="319">
        <v>406</v>
      </c>
      <c r="B416" s="319">
        <f t="shared" si="150"/>
        <v>5</v>
      </c>
      <c r="C416" s="320">
        <v>61412</v>
      </c>
      <c r="D416" s="320" t="s">
        <v>1547</v>
      </c>
      <c r="F416" s="343" t="s">
        <v>250</v>
      </c>
      <c r="G416" s="343"/>
      <c r="H416" s="343" t="s">
        <v>250</v>
      </c>
      <c r="I416" s="350">
        <v>61412</v>
      </c>
      <c r="J416" s="343" t="s">
        <v>250</v>
      </c>
      <c r="K416" s="343" t="s">
        <v>250</v>
      </c>
      <c r="L416" s="343" t="s">
        <v>250</v>
      </c>
      <c r="M416" s="343" t="s">
        <v>250</v>
      </c>
      <c r="N416" s="350" t="s">
        <v>551</v>
      </c>
      <c r="O416" s="345"/>
      <c r="Q416" s="345">
        <f t="shared" si="155"/>
        <v>0</v>
      </c>
      <c r="R416" s="324" t="s">
        <v>250</v>
      </c>
      <c r="S416" s="345"/>
      <c r="U416" s="345">
        <f t="shared" si="156"/>
        <v>0</v>
      </c>
      <c r="W416" s="456"/>
      <c r="X416" s="456"/>
      <c r="Y416" s="456"/>
    </row>
    <row r="417" spans="1:25" ht="15" customHeight="1">
      <c r="A417" s="319">
        <v>407</v>
      </c>
      <c r="B417" s="319">
        <f t="shared" si="150"/>
        <v>5</v>
      </c>
      <c r="C417" s="320">
        <v>61413</v>
      </c>
      <c r="D417" s="320" t="s">
        <v>1547</v>
      </c>
      <c r="F417" s="343" t="s">
        <v>250</v>
      </c>
      <c r="G417" s="343"/>
      <c r="H417" s="343" t="s">
        <v>250</v>
      </c>
      <c r="I417" s="350">
        <v>61413</v>
      </c>
      <c r="J417" s="343" t="s">
        <v>250</v>
      </c>
      <c r="K417" s="343" t="s">
        <v>250</v>
      </c>
      <c r="L417" s="343" t="s">
        <v>250</v>
      </c>
      <c r="M417" s="343" t="s">
        <v>250</v>
      </c>
      <c r="N417" s="350" t="s">
        <v>552</v>
      </c>
      <c r="O417" s="345"/>
      <c r="Q417" s="345">
        <f t="shared" si="155"/>
        <v>0</v>
      </c>
      <c r="R417" s="324" t="s">
        <v>250</v>
      </c>
      <c r="S417" s="345"/>
      <c r="U417" s="345">
        <f t="shared" si="156"/>
        <v>0</v>
      </c>
      <c r="W417" s="456"/>
      <c r="X417" s="456"/>
      <c r="Y417" s="456"/>
    </row>
    <row r="418" spans="1:25" ht="15" customHeight="1">
      <c r="A418" s="319">
        <v>408</v>
      </c>
      <c r="B418" s="319">
        <f t="shared" si="150"/>
        <v>5</v>
      </c>
      <c r="C418" s="320">
        <v>61418</v>
      </c>
      <c r="D418" s="320" t="s">
        <v>1547</v>
      </c>
      <c r="F418" s="343" t="s">
        <v>250</v>
      </c>
      <c r="G418" s="343"/>
      <c r="H418" s="343" t="s">
        <v>250</v>
      </c>
      <c r="I418" s="350">
        <v>61418</v>
      </c>
      <c r="J418" s="343" t="s">
        <v>250</v>
      </c>
      <c r="K418" s="343" t="s">
        <v>250</v>
      </c>
      <c r="L418" s="343" t="s">
        <v>250</v>
      </c>
      <c r="M418" s="343" t="s">
        <v>250</v>
      </c>
      <c r="N418" s="350" t="s">
        <v>553</v>
      </c>
      <c r="O418" s="345"/>
      <c r="Q418" s="345">
        <f t="shared" si="155"/>
        <v>0</v>
      </c>
      <c r="R418" s="324" t="s">
        <v>250</v>
      </c>
      <c r="S418" s="345"/>
      <c r="U418" s="345">
        <f t="shared" si="156"/>
        <v>0</v>
      </c>
      <c r="W418" s="456"/>
      <c r="X418" s="456"/>
      <c r="Y418" s="456"/>
    </row>
    <row r="419" spans="1:25" ht="15" customHeight="1">
      <c r="A419" s="319">
        <v>409</v>
      </c>
      <c r="B419" s="319">
        <f t="shared" si="150"/>
        <v>4</v>
      </c>
      <c r="C419" s="320">
        <v>6142</v>
      </c>
      <c r="D419" s="320" t="s">
        <v>1547</v>
      </c>
      <c r="F419" s="343" t="s">
        <v>250</v>
      </c>
      <c r="G419" s="343"/>
      <c r="H419" s="346">
        <v>6142</v>
      </c>
      <c r="I419" s="343" t="s">
        <v>250</v>
      </c>
      <c r="J419" s="343" t="s">
        <v>250</v>
      </c>
      <c r="K419" s="343" t="s">
        <v>250</v>
      </c>
      <c r="L419" s="343" t="s">
        <v>250</v>
      </c>
      <c r="M419" s="343" t="s">
        <v>250</v>
      </c>
      <c r="N419" s="346" t="s">
        <v>554</v>
      </c>
      <c r="O419" s="345"/>
      <c r="Q419" s="345">
        <f>O419-Q420-Q421</f>
        <v>0</v>
      </c>
      <c r="R419" s="324" t="s">
        <v>250</v>
      </c>
      <c r="S419" s="345"/>
      <c r="U419" s="345">
        <f>S419+U420+U421</f>
        <v>0</v>
      </c>
      <c r="W419" s="456"/>
      <c r="X419" s="456"/>
      <c r="Y419" s="456"/>
    </row>
    <row r="420" spans="1:25" ht="15" customHeight="1">
      <c r="A420" s="319">
        <v>410</v>
      </c>
      <c r="B420" s="319">
        <f t="shared" si="150"/>
        <v>5</v>
      </c>
      <c r="C420" s="320">
        <v>61421</v>
      </c>
      <c r="D420" s="320" t="s">
        <v>1547</v>
      </c>
      <c r="F420" s="343" t="s">
        <v>250</v>
      </c>
      <c r="G420" s="343"/>
      <c r="H420" s="343" t="s">
        <v>250</v>
      </c>
      <c r="I420" s="350">
        <v>61421</v>
      </c>
      <c r="J420" s="343" t="s">
        <v>250</v>
      </c>
      <c r="K420" s="343" t="s">
        <v>250</v>
      </c>
      <c r="L420" s="343" t="s">
        <v>250</v>
      </c>
      <c r="M420" s="343" t="s">
        <v>250</v>
      </c>
      <c r="N420" s="350" t="s">
        <v>555</v>
      </c>
      <c r="O420" s="345"/>
      <c r="Q420" s="345">
        <f t="shared" ref="Q420:Q421" si="157">O420</f>
        <v>0</v>
      </c>
      <c r="R420" s="324" t="s">
        <v>250</v>
      </c>
      <c r="S420" s="345"/>
      <c r="U420" s="345">
        <f t="shared" ref="U420:U421" si="158">S420</f>
        <v>0</v>
      </c>
      <c r="W420" s="456"/>
      <c r="X420" s="456"/>
      <c r="Y420" s="456"/>
    </row>
    <row r="421" spans="1:25" ht="15" customHeight="1">
      <c r="A421" s="319">
        <v>411</v>
      </c>
      <c r="B421" s="319">
        <f t="shared" si="150"/>
        <v>5</v>
      </c>
      <c r="C421" s="320">
        <v>61422</v>
      </c>
      <c r="D421" s="320" t="s">
        <v>1547</v>
      </c>
      <c r="F421" s="343" t="s">
        <v>250</v>
      </c>
      <c r="G421" s="343"/>
      <c r="H421" s="343" t="s">
        <v>250</v>
      </c>
      <c r="I421" s="350">
        <v>61422</v>
      </c>
      <c r="J421" s="343" t="s">
        <v>250</v>
      </c>
      <c r="K421" s="343" t="s">
        <v>250</v>
      </c>
      <c r="L421" s="343" t="s">
        <v>250</v>
      </c>
      <c r="M421" s="343" t="s">
        <v>250</v>
      </c>
      <c r="N421" s="350" t="s">
        <v>556</v>
      </c>
      <c r="O421" s="345"/>
      <c r="Q421" s="345">
        <f t="shared" si="157"/>
        <v>0</v>
      </c>
      <c r="R421" s="324" t="s">
        <v>250</v>
      </c>
      <c r="S421" s="345"/>
      <c r="U421" s="345">
        <f t="shared" si="158"/>
        <v>0</v>
      </c>
      <c r="W421" s="456"/>
      <c r="X421" s="456"/>
      <c r="Y421" s="456"/>
    </row>
    <row r="422" spans="1:25" ht="15" customHeight="1">
      <c r="A422" s="319">
        <v>412</v>
      </c>
      <c r="B422" s="319">
        <f t="shared" si="150"/>
        <v>4</v>
      </c>
      <c r="C422" s="320">
        <v>6143</v>
      </c>
      <c r="D422" s="320" t="s">
        <v>1547</v>
      </c>
      <c r="F422" s="343" t="s">
        <v>250</v>
      </c>
      <c r="G422" s="343"/>
      <c r="H422" s="346">
        <v>6143</v>
      </c>
      <c r="I422" s="343" t="s">
        <v>250</v>
      </c>
      <c r="J422" s="343" t="s">
        <v>250</v>
      </c>
      <c r="K422" s="343" t="s">
        <v>250</v>
      </c>
      <c r="L422" s="343" t="s">
        <v>250</v>
      </c>
      <c r="M422" s="343" t="s">
        <v>250</v>
      </c>
      <c r="N422" s="346" t="s">
        <v>557</v>
      </c>
      <c r="O422" s="345"/>
      <c r="Q422" s="345">
        <f>O422-Q423-Q424-Q425</f>
        <v>0</v>
      </c>
      <c r="R422" s="324" t="s">
        <v>250</v>
      </c>
      <c r="S422" s="345"/>
      <c r="U422" s="345">
        <f>S422+U423+U424+U425</f>
        <v>0</v>
      </c>
      <c r="W422" s="456"/>
      <c r="X422" s="456"/>
      <c r="Y422" s="456"/>
    </row>
    <row r="423" spans="1:25" s="319" customFormat="1" ht="15" customHeight="1">
      <c r="A423" s="319">
        <v>413</v>
      </c>
      <c r="B423" s="319">
        <f t="shared" si="150"/>
        <v>5</v>
      </c>
      <c r="C423" s="320">
        <v>61431</v>
      </c>
      <c r="D423" s="320"/>
      <c r="E423" s="320"/>
      <c r="F423" s="347" t="s">
        <v>250</v>
      </c>
      <c r="G423" s="347"/>
      <c r="H423" s="347" t="s">
        <v>250</v>
      </c>
      <c r="I423" s="348">
        <v>61431</v>
      </c>
      <c r="J423" s="347" t="s">
        <v>250</v>
      </c>
      <c r="K423" s="347" t="s">
        <v>250</v>
      </c>
      <c r="L423" s="347" t="s">
        <v>250</v>
      </c>
      <c r="M423" s="347" t="s">
        <v>250</v>
      </c>
      <c r="N423" s="348" t="s">
        <v>558</v>
      </c>
      <c r="O423" s="345"/>
      <c r="Q423" s="349">
        <f t="shared" ref="Q423:Q425" si="159">O423</f>
        <v>0</v>
      </c>
      <c r="R423" s="319" t="s">
        <v>250</v>
      </c>
      <c r="S423" s="345"/>
      <c r="U423" s="349">
        <f t="shared" ref="U423:U425" si="160">S423</f>
        <v>0</v>
      </c>
      <c r="W423" s="457"/>
      <c r="X423" s="457"/>
      <c r="Y423" s="457"/>
    </row>
    <row r="424" spans="1:25" s="319" customFormat="1" ht="15" customHeight="1">
      <c r="A424" s="319">
        <v>414</v>
      </c>
      <c r="B424" s="319">
        <f t="shared" si="150"/>
        <v>5</v>
      </c>
      <c r="C424" s="320">
        <v>61432</v>
      </c>
      <c r="D424" s="320"/>
      <c r="E424" s="320"/>
      <c r="F424" s="347" t="s">
        <v>250</v>
      </c>
      <c r="G424" s="347"/>
      <c r="H424" s="347" t="s">
        <v>250</v>
      </c>
      <c r="I424" s="348">
        <v>61432</v>
      </c>
      <c r="J424" s="347" t="s">
        <v>250</v>
      </c>
      <c r="K424" s="347" t="s">
        <v>250</v>
      </c>
      <c r="L424" s="347" t="s">
        <v>250</v>
      </c>
      <c r="M424" s="347" t="s">
        <v>250</v>
      </c>
      <c r="N424" s="348" t="s">
        <v>559</v>
      </c>
      <c r="O424" s="345"/>
      <c r="Q424" s="349">
        <f t="shared" si="159"/>
        <v>0</v>
      </c>
      <c r="R424" s="319" t="s">
        <v>250</v>
      </c>
      <c r="S424" s="345"/>
      <c r="U424" s="349">
        <f t="shared" si="160"/>
        <v>0</v>
      </c>
      <c r="W424" s="457"/>
      <c r="X424" s="457"/>
      <c r="Y424" s="457"/>
    </row>
    <row r="425" spans="1:25" s="319" customFormat="1" ht="15" customHeight="1">
      <c r="A425" s="319">
        <v>415</v>
      </c>
      <c r="B425" s="319">
        <f t="shared" si="150"/>
        <v>5</v>
      </c>
      <c r="C425" s="320">
        <v>61438</v>
      </c>
      <c r="D425" s="320"/>
      <c r="E425" s="320"/>
      <c r="F425" s="347" t="s">
        <v>250</v>
      </c>
      <c r="G425" s="347"/>
      <c r="H425" s="347" t="s">
        <v>250</v>
      </c>
      <c r="I425" s="348">
        <v>61438</v>
      </c>
      <c r="J425" s="347" t="s">
        <v>250</v>
      </c>
      <c r="K425" s="347" t="s">
        <v>250</v>
      </c>
      <c r="L425" s="347" t="s">
        <v>250</v>
      </c>
      <c r="M425" s="347" t="s">
        <v>250</v>
      </c>
      <c r="N425" s="348" t="s">
        <v>560</v>
      </c>
      <c r="O425" s="345"/>
      <c r="Q425" s="349">
        <f t="shared" si="159"/>
        <v>0</v>
      </c>
      <c r="R425" s="319" t="s">
        <v>250</v>
      </c>
      <c r="S425" s="345"/>
      <c r="U425" s="349">
        <f t="shared" si="160"/>
        <v>0</v>
      </c>
      <c r="W425" s="457"/>
      <c r="X425" s="457"/>
      <c r="Y425" s="457"/>
    </row>
    <row r="426" spans="1:25" ht="15" customHeight="1">
      <c r="A426" s="319">
        <v>416</v>
      </c>
      <c r="B426" s="319">
        <f t="shared" si="150"/>
        <v>4</v>
      </c>
      <c r="C426" s="320">
        <v>6144</v>
      </c>
      <c r="D426" s="320" t="s">
        <v>1547</v>
      </c>
      <c r="F426" s="343" t="s">
        <v>250</v>
      </c>
      <c r="G426" s="343"/>
      <c r="H426" s="346">
        <v>6144</v>
      </c>
      <c r="I426" s="343" t="s">
        <v>250</v>
      </c>
      <c r="J426" s="343" t="s">
        <v>250</v>
      </c>
      <c r="K426" s="343" t="s">
        <v>250</v>
      </c>
      <c r="L426" s="343" t="s">
        <v>250</v>
      </c>
      <c r="M426" s="343" t="s">
        <v>250</v>
      </c>
      <c r="N426" s="346" t="s">
        <v>561</v>
      </c>
      <c r="O426" s="345"/>
      <c r="Q426" s="345">
        <f>O426</f>
        <v>0</v>
      </c>
      <c r="R426" s="324" t="s">
        <v>250</v>
      </c>
      <c r="S426" s="345"/>
      <c r="U426" s="345">
        <f>S426</f>
        <v>0</v>
      </c>
      <c r="W426" s="456"/>
      <c r="X426" s="456"/>
      <c r="Y426" s="456"/>
    </row>
    <row r="427" spans="1:25" ht="15" customHeight="1">
      <c r="A427" s="319">
        <v>417</v>
      </c>
      <c r="B427" s="319">
        <f t="shared" si="150"/>
        <v>4</v>
      </c>
      <c r="C427" s="320">
        <v>6145</v>
      </c>
      <c r="D427" s="320" t="s">
        <v>1547</v>
      </c>
      <c r="F427" s="343" t="s">
        <v>250</v>
      </c>
      <c r="G427" s="343"/>
      <c r="H427" s="346">
        <v>6145</v>
      </c>
      <c r="I427" s="343" t="s">
        <v>250</v>
      </c>
      <c r="J427" s="343" t="s">
        <v>250</v>
      </c>
      <c r="K427" s="343" t="s">
        <v>250</v>
      </c>
      <c r="L427" s="343" t="s">
        <v>250</v>
      </c>
      <c r="M427" s="343" t="s">
        <v>250</v>
      </c>
      <c r="N427" s="346" t="s">
        <v>562</v>
      </c>
      <c r="O427" s="345"/>
      <c r="Q427" s="345">
        <f t="shared" ref="Q427:Q428" si="161">O427</f>
        <v>0</v>
      </c>
      <c r="R427" s="324" t="s">
        <v>250</v>
      </c>
      <c r="S427" s="345"/>
      <c r="U427" s="345">
        <f t="shared" ref="U427:U428" si="162">S427</f>
        <v>0</v>
      </c>
      <c r="W427" s="456"/>
      <c r="X427" s="456"/>
      <c r="Y427" s="456"/>
    </row>
    <row r="428" spans="1:25" ht="15" customHeight="1">
      <c r="A428" s="319">
        <v>418</v>
      </c>
      <c r="B428" s="319">
        <f t="shared" si="150"/>
        <v>4</v>
      </c>
      <c r="C428" s="320">
        <v>6146</v>
      </c>
      <c r="D428" s="320" t="s">
        <v>1547</v>
      </c>
      <c r="F428" s="343" t="s">
        <v>250</v>
      </c>
      <c r="G428" s="343"/>
      <c r="H428" s="346">
        <v>6146</v>
      </c>
      <c r="I428" s="343" t="s">
        <v>250</v>
      </c>
      <c r="J428" s="343" t="s">
        <v>250</v>
      </c>
      <c r="K428" s="343" t="s">
        <v>250</v>
      </c>
      <c r="L428" s="343" t="s">
        <v>250</v>
      </c>
      <c r="M428" s="343" t="s">
        <v>250</v>
      </c>
      <c r="N428" s="346" t="s">
        <v>563</v>
      </c>
      <c r="O428" s="345"/>
      <c r="Q428" s="345">
        <f t="shared" si="161"/>
        <v>0</v>
      </c>
      <c r="R428" s="324" t="s">
        <v>250</v>
      </c>
      <c r="S428" s="345"/>
      <c r="U428" s="345">
        <f t="shared" si="162"/>
        <v>0</v>
      </c>
      <c r="W428" s="456"/>
      <c r="X428" s="456"/>
      <c r="Y428" s="456"/>
    </row>
    <row r="429" spans="1:25" ht="15" customHeight="1">
      <c r="A429" s="319">
        <v>419</v>
      </c>
      <c r="B429" s="319">
        <f t="shared" si="150"/>
        <v>4</v>
      </c>
      <c r="C429" s="320">
        <v>6148</v>
      </c>
      <c r="D429" s="320" t="s">
        <v>1547</v>
      </c>
      <c r="F429" s="343" t="s">
        <v>250</v>
      </c>
      <c r="G429" s="343"/>
      <c r="H429" s="346">
        <v>6148</v>
      </c>
      <c r="I429" s="343" t="s">
        <v>250</v>
      </c>
      <c r="J429" s="343" t="s">
        <v>250</v>
      </c>
      <c r="K429" s="343" t="s">
        <v>250</v>
      </c>
      <c r="L429" s="343" t="s">
        <v>250</v>
      </c>
      <c r="M429" s="343" t="s">
        <v>250</v>
      </c>
      <c r="N429" s="346" t="s">
        <v>564</v>
      </c>
      <c r="O429" s="345"/>
      <c r="Q429" s="345">
        <f>O429-Q430-Q431</f>
        <v>0</v>
      </c>
      <c r="R429" s="324" t="s">
        <v>250</v>
      </c>
      <c r="S429" s="345"/>
      <c r="U429" s="345">
        <f>S429+U430+U431</f>
        <v>0</v>
      </c>
      <c r="W429" s="456"/>
      <c r="X429" s="456"/>
      <c r="Y429" s="456"/>
    </row>
    <row r="430" spans="1:25" ht="15" customHeight="1">
      <c r="A430" s="319">
        <v>420</v>
      </c>
      <c r="B430" s="319">
        <f t="shared" si="150"/>
        <v>5</v>
      </c>
      <c r="C430" s="320">
        <v>61481</v>
      </c>
      <c r="D430" s="320" t="s">
        <v>1547</v>
      </c>
      <c r="F430" s="343" t="s">
        <v>250</v>
      </c>
      <c r="G430" s="343"/>
      <c r="H430" s="343" t="s">
        <v>250</v>
      </c>
      <c r="I430" s="350">
        <v>61481</v>
      </c>
      <c r="J430" s="343" t="s">
        <v>250</v>
      </c>
      <c r="K430" s="343" t="s">
        <v>250</v>
      </c>
      <c r="L430" s="343" t="s">
        <v>250</v>
      </c>
      <c r="M430" s="343" t="s">
        <v>250</v>
      </c>
      <c r="N430" s="350" t="s">
        <v>565</v>
      </c>
      <c r="O430" s="345"/>
      <c r="Q430" s="345">
        <f t="shared" ref="Q430:Q431" si="163">O430</f>
        <v>0</v>
      </c>
      <c r="R430" s="324" t="s">
        <v>250</v>
      </c>
      <c r="S430" s="345"/>
      <c r="U430" s="345">
        <f t="shared" ref="U430:U431" si="164">S430</f>
        <v>0</v>
      </c>
      <c r="W430" s="456"/>
      <c r="X430" s="456"/>
      <c r="Y430" s="456"/>
    </row>
    <row r="431" spans="1:25" ht="15" customHeight="1">
      <c r="A431" s="319">
        <v>421</v>
      </c>
      <c r="B431" s="319">
        <f t="shared" si="150"/>
        <v>5</v>
      </c>
      <c r="C431" s="320">
        <v>61488</v>
      </c>
      <c r="D431" s="320" t="s">
        <v>1547</v>
      </c>
      <c r="F431" s="343" t="s">
        <v>250</v>
      </c>
      <c r="G431" s="343"/>
      <c r="H431" s="343" t="s">
        <v>250</v>
      </c>
      <c r="I431" s="350">
        <v>61488</v>
      </c>
      <c r="J431" s="343" t="s">
        <v>250</v>
      </c>
      <c r="K431" s="343" t="s">
        <v>250</v>
      </c>
      <c r="L431" s="343" t="s">
        <v>250</v>
      </c>
      <c r="M431" s="343" t="s">
        <v>250</v>
      </c>
      <c r="N431" s="350" t="s">
        <v>566</v>
      </c>
      <c r="O431" s="345"/>
      <c r="Q431" s="345">
        <f t="shared" si="163"/>
        <v>0</v>
      </c>
      <c r="R431" s="324" t="s">
        <v>250</v>
      </c>
      <c r="S431" s="345"/>
      <c r="U431" s="345">
        <f t="shared" si="164"/>
        <v>0</v>
      </c>
      <c r="W431" s="456"/>
      <c r="X431" s="456"/>
      <c r="Y431" s="456"/>
    </row>
    <row r="432" spans="1:25" ht="15" customHeight="1">
      <c r="A432" s="319">
        <v>422</v>
      </c>
      <c r="B432" s="319">
        <f t="shared" si="150"/>
        <v>3</v>
      </c>
      <c r="C432" s="320">
        <v>615</v>
      </c>
      <c r="D432" s="320" t="s">
        <v>1547</v>
      </c>
      <c r="F432" s="343" t="s">
        <v>250</v>
      </c>
      <c r="G432" s="344">
        <v>615</v>
      </c>
      <c r="H432" s="343" t="s">
        <v>250</v>
      </c>
      <c r="I432" s="343" t="s">
        <v>250</v>
      </c>
      <c r="J432" s="343" t="s">
        <v>250</v>
      </c>
      <c r="K432" s="343" t="s">
        <v>250</v>
      </c>
      <c r="L432" s="343" t="s">
        <v>250</v>
      </c>
      <c r="M432" s="343" t="s">
        <v>250</v>
      </c>
      <c r="N432" s="344" t="s">
        <v>567</v>
      </c>
      <c r="O432" s="345"/>
      <c r="Q432" s="345">
        <f>O432-SUM(Q433:Q474)</f>
        <v>0</v>
      </c>
      <c r="R432" s="324" t="s">
        <v>250</v>
      </c>
      <c r="S432" s="345"/>
      <c r="U432" s="345">
        <f>S432+U433+U444+U466</f>
        <v>0</v>
      </c>
      <c r="W432" s="456"/>
      <c r="X432" s="456"/>
      <c r="Y432" s="456"/>
    </row>
    <row r="433" spans="1:25" ht="15" customHeight="1">
      <c r="A433" s="319">
        <v>423</v>
      </c>
      <c r="B433" s="319">
        <f t="shared" si="150"/>
        <v>4</v>
      </c>
      <c r="C433" s="320">
        <v>6151</v>
      </c>
      <c r="D433" s="320" t="s">
        <v>1547</v>
      </c>
      <c r="F433" s="343" t="s">
        <v>250</v>
      </c>
      <c r="G433" s="343"/>
      <c r="H433" s="346">
        <v>6151</v>
      </c>
      <c r="I433" s="343" t="s">
        <v>250</v>
      </c>
      <c r="J433" s="343" t="s">
        <v>250</v>
      </c>
      <c r="K433" s="343" t="s">
        <v>250</v>
      </c>
      <c r="L433" s="343" t="s">
        <v>250</v>
      </c>
      <c r="M433" s="343" t="s">
        <v>250</v>
      </c>
      <c r="N433" s="346" t="s">
        <v>568</v>
      </c>
      <c r="O433" s="345"/>
      <c r="Q433" s="345">
        <f>O433-Q434-Q435-Q436-Q437-Q438-Q439-Q440-Q441-Q442-Q443</f>
        <v>0</v>
      </c>
      <c r="R433" s="324" t="s">
        <v>250</v>
      </c>
      <c r="S433" s="345"/>
      <c r="U433" s="345">
        <f>S433+U434+U437+U438+U439+U440+U441+U442+U443</f>
        <v>0</v>
      </c>
      <c r="W433" s="462"/>
      <c r="X433" s="463"/>
      <c r="Y433" s="464"/>
    </row>
    <row r="434" spans="1:25" s="319" customFormat="1" ht="15" customHeight="1">
      <c r="A434" s="319">
        <v>424</v>
      </c>
      <c r="B434" s="319">
        <f t="shared" si="150"/>
        <v>5</v>
      </c>
      <c r="C434" s="320">
        <v>61511</v>
      </c>
      <c r="D434" s="320"/>
      <c r="E434" s="320"/>
      <c r="F434" s="347" t="s">
        <v>250</v>
      </c>
      <c r="G434" s="347"/>
      <c r="H434" s="347" t="s">
        <v>250</v>
      </c>
      <c r="I434" s="348">
        <v>61511</v>
      </c>
      <c r="J434" s="347" t="s">
        <v>250</v>
      </c>
      <c r="K434" s="347" t="s">
        <v>250</v>
      </c>
      <c r="L434" s="347" t="s">
        <v>250</v>
      </c>
      <c r="M434" s="347" t="s">
        <v>250</v>
      </c>
      <c r="N434" s="348" t="s">
        <v>569</v>
      </c>
      <c r="O434" s="345"/>
      <c r="Q434" s="349">
        <f>O434-Q435-Q436</f>
        <v>0</v>
      </c>
      <c r="R434" s="319" t="s">
        <v>250</v>
      </c>
      <c r="S434" s="345"/>
      <c r="U434" s="349">
        <f>S434+U435+U436</f>
        <v>0</v>
      </c>
      <c r="W434" s="457"/>
      <c r="X434" s="457"/>
      <c r="Y434" s="457"/>
    </row>
    <row r="435" spans="1:25" s="319" customFormat="1" ht="15" customHeight="1">
      <c r="A435" s="319">
        <v>425</v>
      </c>
      <c r="B435" s="319">
        <f t="shared" si="150"/>
        <v>6</v>
      </c>
      <c r="C435" s="320">
        <v>615111</v>
      </c>
      <c r="D435" s="320"/>
      <c r="E435" s="320"/>
      <c r="F435" s="347" t="s">
        <v>250</v>
      </c>
      <c r="G435" s="347"/>
      <c r="H435" s="347" t="s">
        <v>250</v>
      </c>
      <c r="I435" s="347" t="s">
        <v>250</v>
      </c>
      <c r="J435" s="353">
        <v>615111</v>
      </c>
      <c r="K435" s="347" t="s">
        <v>250</v>
      </c>
      <c r="L435" s="347" t="s">
        <v>250</v>
      </c>
      <c r="M435" s="347" t="s">
        <v>250</v>
      </c>
      <c r="N435" s="353" t="s">
        <v>570</v>
      </c>
      <c r="O435" s="345"/>
      <c r="Q435" s="349">
        <f t="shared" ref="Q435:Q436" si="165">O435</f>
        <v>0</v>
      </c>
      <c r="R435" s="319" t="s">
        <v>250</v>
      </c>
      <c r="S435" s="345"/>
      <c r="U435" s="349">
        <f t="shared" ref="U435:U436" si="166">S435</f>
        <v>0</v>
      </c>
      <c r="W435" s="457"/>
      <c r="X435" s="457"/>
      <c r="Y435" s="457"/>
    </row>
    <row r="436" spans="1:25" s="319" customFormat="1" ht="15" customHeight="1">
      <c r="A436" s="319">
        <v>426</v>
      </c>
      <c r="B436" s="319">
        <f t="shared" si="150"/>
        <v>6</v>
      </c>
      <c r="C436" s="320">
        <v>615118</v>
      </c>
      <c r="D436" s="320"/>
      <c r="E436" s="320"/>
      <c r="F436" s="347" t="s">
        <v>250</v>
      </c>
      <c r="G436" s="347"/>
      <c r="H436" s="347" t="s">
        <v>250</v>
      </c>
      <c r="I436" s="347" t="s">
        <v>250</v>
      </c>
      <c r="J436" s="353">
        <v>615118</v>
      </c>
      <c r="K436" s="347" t="s">
        <v>250</v>
      </c>
      <c r="L436" s="347" t="s">
        <v>250</v>
      </c>
      <c r="M436" s="347" t="s">
        <v>250</v>
      </c>
      <c r="N436" s="353" t="s">
        <v>571</v>
      </c>
      <c r="O436" s="345"/>
      <c r="Q436" s="349">
        <f t="shared" si="165"/>
        <v>0</v>
      </c>
      <c r="R436" s="319" t="s">
        <v>250</v>
      </c>
      <c r="S436" s="345"/>
      <c r="U436" s="349">
        <f t="shared" si="166"/>
        <v>0</v>
      </c>
      <c r="W436" s="457"/>
      <c r="X436" s="457"/>
      <c r="Y436" s="457"/>
    </row>
    <row r="437" spans="1:25" s="319" customFormat="1" ht="15" customHeight="1">
      <c r="A437" s="319">
        <v>427</v>
      </c>
      <c r="B437" s="319">
        <f t="shared" si="150"/>
        <v>5</v>
      </c>
      <c r="C437" s="320">
        <v>61512</v>
      </c>
      <c r="D437" s="320"/>
      <c r="E437" s="320"/>
      <c r="F437" s="347" t="s">
        <v>250</v>
      </c>
      <c r="G437" s="347"/>
      <c r="H437" s="347" t="s">
        <v>250</v>
      </c>
      <c r="I437" s="348">
        <v>61512</v>
      </c>
      <c r="J437" s="347" t="s">
        <v>250</v>
      </c>
      <c r="K437" s="347" t="s">
        <v>250</v>
      </c>
      <c r="L437" s="347" t="s">
        <v>250</v>
      </c>
      <c r="M437" s="347" t="s">
        <v>250</v>
      </c>
      <c r="N437" s="348" t="s">
        <v>572</v>
      </c>
      <c r="O437" s="345"/>
      <c r="Q437" s="349">
        <f>O437</f>
        <v>0</v>
      </c>
      <c r="R437" s="319" t="s">
        <v>250</v>
      </c>
      <c r="S437" s="345"/>
      <c r="U437" s="349">
        <f>S437</f>
        <v>0</v>
      </c>
      <c r="W437" s="457"/>
      <c r="X437" s="457"/>
      <c r="Y437" s="457"/>
    </row>
    <row r="438" spans="1:25" s="319" customFormat="1" ht="15" customHeight="1">
      <c r="A438" s="319">
        <v>428</v>
      </c>
      <c r="B438" s="319">
        <f t="shared" si="150"/>
        <v>5</v>
      </c>
      <c r="C438" s="320">
        <v>61513</v>
      </c>
      <c r="D438" s="320"/>
      <c r="E438" s="320"/>
      <c r="F438" s="347" t="s">
        <v>250</v>
      </c>
      <c r="G438" s="347"/>
      <c r="H438" s="347" t="s">
        <v>250</v>
      </c>
      <c r="I438" s="348">
        <v>61513</v>
      </c>
      <c r="J438" s="347" t="s">
        <v>250</v>
      </c>
      <c r="K438" s="347" t="s">
        <v>250</v>
      </c>
      <c r="L438" s="347" t="s">
        <v>250</v>
      </c>
      <c r="M438" s="347" t="s">
        <v>250</v>
      </c>
      <c r="N438" s="348" t="s">
        <v>573</v>
      </c>
      <c r="O438" s="345"/>
      <c r="Q438" s="349">
        <f t="shared" ref="Q438:Q443" si="167">O438</f>
        <v>0</v>
      </c>
      <c r="R438" s="319" t="s">
        <v>250</v>
      </c>
      <c r="S438" s="345"/>
      <c r="U438" s="349">
        <f t="shared" ref="U438:U443" si="168">S438</f>
        <v>0</v>
      </c>
      <c r="W438" s="457"/>
      <c r="X438" s="457"/>
      <c r="Y438" s="457"/>
    </row>
    <row r="439" spans="1:25" s="319" customFormat="1" ht="15" customHeight="1">
      <c r="A439" s="319">
        <v>429</v>
      </c>
      <c r="B439" s="319">
        <f t="shared" si="150"/>
        <v>5</v>
      </c>
      <c r="C439" s="320">
        <v>61514</v>
      </c>
      <c r="D439" s="320"/>
      <c r="E439" s="320"/>
      <c r="F439" s="347" t="s">
        <v>250</v>
      </c>
      <c r="G439" s="347"/>
      <c r="H439" s="347" t="s">
        <v>250</v>
      </c>
      <c r="I439" s="348">
        <v>61514</v>
      </c>
      <c r="J439" s="347" t="s">
        <v>250</v>
      </c>
      <c r="K439" s="347" t="s">
        <v>250</v>
      </c>
      <c r="L439" s="347" t="s">
        <v>250</v>
      </c>
      <c r="M439" s="347" t="s">
        <v>250</v>
      </c>
      <c r="N439" s="348" t="s">
        <v>574</v>
      </c>
      <c r="O439" s="345"/>
      <c r="Q439" s="349">
        <f t="shared" si="167"/>
        <v>0</v>
      </c>
      <c r="R439" s="319" t="s">
        <v>250</v>
      </c>
      <c r="S439" s="345"/>
      <c r="U439" s="349">
        <f t="shared" si="168"/>
        <v>0</v>
      </c>
      <c r="W439" s="457"/>
      <c r="X439" s="457"/>
      <c r="Y439" s="457"/>
    </row>
    <row r="440" spans="1:25" s="319" customFormat="1" ht="15" customHeight="1">
      <c r="A440" s="319">
        <v>430</v>
      </c>
      <c r="B440" s="319">
        <f t="shared" si="150"/>
        <v>5</v>
      </c>
      <c r="C440" s="320">
        <v>61515</v>
      </c>
      <c r="D440" s="320"/>
      <c r="E440" s="320"/>
      <c r="F440" s="347" t="s">
        <v>250</v>
      </c>
      <c r="G440" s="347"/>
      <c r="H440" s="347" t="s">
        <v>250</v>
      </c>
      <c r="I440" s="348">
        <v>61515</v>
      </c>
      <c r="J440" s="347" t="s">
        <v>250</v>
      </c>
      <c r="K440" s="347" t="s">
        <v>250</v>
      </c>
      <c r="L440" s="347" t="s">
        <v>250</v>
      </c>
      <c r="M440" s="347" t="s">
        <v>250</v>
      </c>
      <c r="N440" s="348" t="s">
        <v>575</v>
      </c>
      <c r="O440" s="345"/>
      <c r="Q440" s="349">
        <f t="shared" si="167"/>
        <v>0</v>
      </c>
      <c r="R440" s="319" t="s">
        <v>250</v>
      </c>
      <c r="S440" s="345"/>
      <c r="U440" s="349">
        <f t="shared" si="168"/>
        <v>0</v>
      </c>
      <c r="W440" s="457"/>
      <c r="X440" s="457"/>
      <c r="Y440" s="457"/>
    </row>
    <row r="441" spans="1:25" s="319" customFormat="1" ht="15" customHeight="1">
      <c r="A441" s="319">
        <v>431</v>
      </c>
      <c r="B441" s="319">
        <f t="shared" si="150"/>
        <v>5</v>
      </c>
      <c r="C441" s="320">
        <v>61516</v>
      </c>
      <c r="D441" s="320"/>
      <c r="E441" s="320"/>
      <c r="F441" s="347" t="s">
        <v>250</v>
      </c>
      <c r="G441" s="347"/>
      <c r="H441" s="347" t="s">
        <v>250</v>
      </c>
      <c r="I441" s="348">
        <v>61516</v>
      </c>
      <c r="J441" s="347" t="s">
        <v>250</v>
      </c>
      <c r="K441" s="347" t="s">
        <v>250</v>
      </c>
      <c r="L441" s="347" t="s">
        <v>250</v>
      </c>
      <c r="M441" s="347" t="s">
        <v>250</v>
      </c>
      <c r="N441" s="348" t="s">
        <v>576</v>
      </c>
      <c r="O441" s="345"/>
      <c r="Q441" s="349">
        <f t="shared" si="167"/>
        <v>0</v>
      </c>
      <c r="R441" s="319" t="s">
        <v>250</v>
      </c>
      <c r="S441" s="345"/>
      <c r="U441" s="349">
        <f t="shared" si="168"/>
        <v>0</v>
      </c>
      <c r="W441" s="457"/>
      <c r="X441" s="457"/>
      <c r="Y441" s="457"/>
    </row>
    <row r="442" spans="1:25" s="319" customFormat="1" ht="15" customHeight="1">
      <c r="A442" s="319">
        <v>432</v>
      </c>
      <c r="B442" s="319">
        <f t="shared" si="150"/>
        <v>5</v>
      </c>
      <c r="C442" s="320">
        <v>61517</v>
      </c>
      <c r="D442" s="320"/>
      <c r="E442" s="320"/>
      <c r="F442" s="347" t="s">
        <v>250</v>
      </c>
      <c r="G442" s="347"/>
      <c r="H442" s="347" t="s">
        <v>250</v>
      </c>
      <c r="I442" s="348">
        <v>61517</v>
      </c>
      <c r="J442" s="347" t="s">
        <v>250</v>
      </c>
      <c r="K442" s="347" t="s">
        <v>250</v>
      </c>
      <c r="L442" s="347" t="s">
        <v>250</v>
      </c>
      <c r="M442" s="347" t="s">
        <v>250</v>
      </c>
      <c r="N442" s="348" t="s">
        <v>577</v>
      </c>
      <c r="O442" s="345"/>
      <c r="Q442" s="349">
        <f t="shared" si="167"/>
        <v>0</v>
      </c>
      <c r="R442" s="319" t="s">
        <v>250</v>
      </c>
      <c r="S442" s="345"/>
      <c r="U442" s="349">
        <f t="shared" si="168"/>
        <v>0</v>
      </c>
      <c r="W442" s="457"/>
      <c r="X442" s="457"/>
      <c r="Y442" s="457"/>
    </row>
    <row r="443" spans="1:25" s="319" customFormat="1" ht="15" customHeight="1">
      <c r="A443" s="319">
        <v>433</v>
      </c>
      <c r="B443" s="319">
        <f t="shared" si="150"/>
        <v>5</v>
      </c>
      <c r="C443" s="320">
        <v>61518</v>
      </c>
      <c r="D443" s="320"/>
      <c r="E443" s="320"/>
      <c r="F443" s="347" t="s">
        <v>250</v>
      </c>
      <c r="G443" s="347"/>
      <c r="H443" s="347" t="s">
        <v>250</v>
      </c>
      <c r="I443" s="348">
        <v>61518</v>
      </c>
      <c r="J443" s="347" t="s">
        <v>250</v>
      </c>
      <c r="K443" s="347" t="s">
        <v>250</v>
      </c>
      <c r="L443" s="347" t="s">
        <v>250</v>
      </c>
      <c r="M443" s="347" t="s">
        <v>250</v>
      </c>
      <c r="N443" s="348" t="s">
        <v>578</v>
      </c>
      <c r="O443" s="345"/>
      <c r="Q443" s="349">
        <f t="shared" si="167"/>
        <v>0</v>
      </c>
      <c r="R443" s="319" t="s">
        <v>250</v>
      </c>
      <c r="S443" s="345"/>
      <c r="U443" s="349">
        <f t="shared" si="168"/>
        <v>0</v>
      </c>
      <c r="W443" s="457"/>
      <c r="X443" s="457"/>
      <c r="Y443" s="457"/>
    </row>
    <row r="444" spans="1:25" ht="15" customHeight="1">
      <c r="A444" s="319">
        <v>434</v>
      </c>
      <c r="B444" s="319">
        <f t="shared" si="150"/>
        <v>4</v>
      </c>
      <c r="C444" s="320">
        <v>6152</v>
      </c>
      <c r="D444" s="320" t="s">
        <v>1547</v>
      </c>
      <c r="F444" s="343" t="s">
        <v>250</v>
      </c>
      <c r="G444" s="343"/>
      <c r="H444" s="346">
        <v>6152</v>
      </c>
      <c r="I444" s="343" t="s">
        <v>250</v>
      </c>
      <c r="J444" s="343" t="s">
        <v>250</v>
      </c>
      <c r="K444" s="343" t="s">
        <v>250</v>
      </c>
      <c r="L444" s="343" t="s">
        <v>250</v>
      </c>
      <c r="M444" s="343" t="s">
        <v>250</v>
      </c>
      <c r="N444" s="346" t="s">
        <v>579</v>
      </c>
      <c r="O444" s="345"/>
      <c r="Q444" s="345">
        <f>O444-Q445-Q446-Q447-Q448-Q449-Q450-Q451-Q452-Q453-Q454-Q455-Q456-Q457-Q458-Q459-Q460-Q461-Q462-Q463-Q464-Q465</f>
        <v>0</v>
      </c>
      <c r="R444" s="324" t="s">
        <v>250</v>
      </c>
      <c r="S444" s="345"/>
      <c r="U444" s="345">
        <f>S444+U445+U458+U459+U460</f>
        <v>0</v>
      </c>
      <c r="W444" s="456"/>
      <c r="X444" s="456"/>
      <c r="Y444" s="456"/>
    </row>
    <row r="445" spans="1:25" ht="15" customHeight="1">
      <c r="A445" s="319">
        <v>435</v>
      </c>
      <c r="B445" s="319">
        <f t="shared" si="150"/>
        <v>5</v>
      </c>
      <c r="C445" s="320">
        <v>61521</v>
      </c>
      <c r="D445" s="320" t="s">
        <v>1547</v>
      </c>
      <c r="F445" s="343" t="s">
        <v>250</v>
      </c>
      <c r="G445" s="343"/>
      <c r="H445" s="343" t="s">
        <v>250</v>
      </c>
      <c r="I445" s="350">
        <v>61521</v>
      </c>
      <c r="J445" s="343" t="s">
        <v>250</v>
      </c>
      <c r="K445" s="343" t="s">
        <v>250</v>
      </c>
      <c r="L445" s="343" t="s">
        <v>250</v>
      </c>
      <c r="M445" s="343" t="s">
        <v>250</v>
      </c>
      <c r="N445" s="350" t="s">
        <v>580</v>
      </c>
      <c r="O445" s="345"/>
      <c r="Q445" s="345">
        <f>O445-Q446-Q447-Q448-Q449-Q450-Q451-Q452-Q453-Q454-Q455-Q456-Q457</f>
        <v>0</v>
      </c>
      <c r="R445" s="324" t="s">
        <v>250</v>
      </c>
      <c r="S445" s="345"/>
      <c r="U445" s="345">
        <f>S445+U446+U452</f>
        <v>0</v>
      </c>
      <c r="W445" s="456"/>
      <c r="X445" s="456"/>
      <c r="Y445" s="456"/>
    </row>
    <row r="446" spans="1:25" s="319" customFormat="1" ht="15" customHeight="1">
      <c r="A446" s="319">
        <v>436</v>
      </c>
      <c r="B446" s="319">
        <f t="shared" si="150"/>
        <v>6</v>
      </c>
      <c r="C446" s="320">
        <v>615211</v>
      </c>
      <c r="D446" s="320"/>
      <c r="E446" s="320"/>
      <c r="F446" s="347" t="s">
        <v>250</v>
      </c>
      <c r="G446" s="347"/>
      <c r="H446" s="347" t="s">
        <v>250</v>
      </c>
      <c r="I446" s="347" t="s">
        <v>250</v>
      </c>
      <c r="J446" s="353">
        <v>615211</v>
      </c>
      <c r="K446" s="347" t="s">
        <v>250</v>
      </c>
      <c r="L446" s="347" t="s">
        <v>250</v>
      </c>
      <c r="M446" s="347" t="s">
        <v>250</v>
      </c>
      <c r="N446" s="353" t="s">
        <v>581</v>
      </c>
      <c r="O446" s="345"/>
      <c r="Q446" s="349">
        <f>O446-Q447-Q448-Q449-Q450-Q451</f>
        <v>0</v>
      </c>
      <c r="R446" s="319" t="s">
        <v>250</v>
      </c>
      <c r="S446" s="345"/>
      <c r="U446" s="349">
        <f>S446+U447+U448+U449+U450+U451</f>
        <v>0</v>
      </c>
      <c r="W446" s="457"/>
      <c r="X446" s="457"/>
      <c r="Y446" s="457"/>
    </row>
    <row r="447" spans="1:25" s="319" customFormat="1" ht="15" customHeight="1">
      <c r="A447" s="319">
        <v>437</v>
      </c>
      <c r="B447" s="319">
        <f t="shared" si="150"/>
        <v>7</v>
      </c>
      <c r="C447" s="320">
        <v>6152111</v>
      </c>
      <c r="D447" s="320"/>
      <c r="E447" s="320"/>
      <c r="F447" s="347" t="s">
        <v>250</v>
      </c>
      <c r="G447" s="347"/>
      <c r="H447" s="347" t="s">
        <v>250</v>
      </c>
      <c r="I447" s="347" t="s">
        <v>250</v>
      </c>
      <c r="J447" s="347" t="s">
        <v>250</v>
      </c>
      <c r="K447" s="354">
        <v>6152111</v>
      </c>
      <c r="L447" s="347" t="s">
        <v>250</v>
      </c>
      <c r="M447" s="347" t="s">
        <v>250</v>
      </c>
      <c r="N447" s="354" t="s">
        <v>582</v>
      </c>
      <c r="O447" s="345"/>
      <c r="Q447" s="349">
        <f t="shared" ref="Q447:Q451" si="169">O447</f>
        <v>0</v>
      </c>
      <c r="R447" s="319" t="s">
        <v>250</v>
      </c>
      <c r="S447" s="345"/>
      <c r="U447" s="349">
        <f t="shared" ref="U447:U451" si="170">S447</f>
        <v>0</v>
      </c>
      <c r="W447" s="457"/>
      <c r="X447" s="457"/>
      <c r="Y447" s="457"/>
    </row>
    <row r="448" spans="1:25" s="319" customFormat="1" ht="15" customHeight="1">
      <c r="A448" s="319">
        <v>438</v>
      </c>
      <c r="B448" s="319">
        <f t="shared" si="150"/>
        <v>7</v>
      </c>
      <c r="C448" s="320">
        <v>6152112</v>
      </c>
      <c r="D448" s="320"/>
      <c r="E448" s="320"/>
      <c r="F448" s="347" t="s">
        <v>250</v>
      </c>
      <c r="G448" s="347"/>
      <c r="H448" s="347" t="s">
        <v>250</v>
      </c>
      <c r="I448" s="347" t="s">
        <v>250</v>
      </c>
      <c r="J448" s="347" t="s">
        <v>250</v>
      </c>
      <c r="K448" s="354">
        <v>6152112</v>
      </c>
      <c r="L448" s="347" t="s">
        <v>250</v>
      </c>
      <c r="M448" s="347" t="s">
        <v>250</v>
      </c>
      <c r="N448" s="354" t="s">
        <v>583</v>
      </c>
      <c r="O448" s="345"/>
      <c r="Q448" s="349">
        <f t="shared" si="169"/>
        <v>0</v>
      </c>
      <c r="R448" s="319" t="s">
        <v>250</v>
      </c>
      <c r="S448" s="345"/>
      <c r="U448" s="349">
        <f t="shared" si="170"/>
        <v>0</v>
      </c>
      <c r="W448" s="457"/>
      <c r="X448" s="457"/>
      <c r="Y448" s="457"/>
    </row>
    <row r="449" spans="1:25" s="319" customFormat="1" ht="15" customHeight="1">
      <c r="A449" s="319">
        <v>439</v>
      </c>
      <c r="B449" s="319">
        <f t="shared" si="150"/>
        <v>7</v>
      </c>
      <c r="C449" s="320">
        <v>6152113</v>
      </c>
      <c r="D449" s="320"/>
      <c r="E449" s="320"/>
      <c r="F449" s="347" t="s">
        <v>250</v>
      </c>
      <c r="G449" s="347"/>
      <c r="H449" s="347" t="s">
        <v>250</v>
      </c>
      <c r="I449" s="347" t="s">
        <v>250</v>
      </c>
      <c r="J449" s="347" t="s">
        <v>250</v>
      </c>
      <c r="K449" s="354">
        <v>6152113</v>
      </c>
      <c r="L449" s="347" t="s">
        <v>250</v>
      </c>
      <c r="M449" s="347" t="s">
        <v>250</v>
      </c>
      <c r="N449" s="354" t="s">
        <v>584</v>
      </c>
      <c r="O449" s="345"/>
      <c r="Q449" s="349">
        <f t="shared" si="169"/>
        <v>0</v>
      </c>
      <c r="R449" s="319" t="s">
        <v>250</v>
      </c>
      <c r="S449" s="345"/>
      <c r="U449" s="349">
        <f t="shared" si="170"/>
        <v>0</v>
      </c>
      <c r="W449" s="457"/>
      <c r="X449" s="457"/>
      <c r="Y449" s="457"/>
    </row>
    <row r="450" spans="1:25" s="319" customFormat="1" ht="15" customHeight="1">
      <c r="A450" s="319">
        <v>440</v>
      </c>
      <c r="B450" s="319">
        <f t="shared" si="150"/>
        <v>7</v>
      </c>
      <c r="C450" s="320">
        <v>6152114</v>
      </c>
      <c r="D450" s="320"/>
      <c r="E450" s="320"/>
      <c r="F450" s="347" t="s">
        <v>250</v>
      </c>
      <c r="G450" s="347"/>
      <c r="H450" s="347" t="s">
        <v>250</v>
      </c>
      <c r="I450" s="347" t="s">
        <v>250</v>
      </c>
      <c r="J450" s="347" t="s">
        <v>250</v>
      </c>
      <c r="K450" s="354">
        <v>6152114</v>
      </c>
      <c r="L450" s="347" t="s">
        <v>250</v>
      </c>
      <c r="M450" s="347" t="s">
        <v>250</v>
      </c>
      <c r="N450" s="354" t="s">
        <v>585</v>
      </c>
      <c r="O450" s="345"/>
      <c r="Q450" s="349">
        <f t="shared" si="169"/>
        <v>0</v>
      </c>
      <c r="R450" s="319" t="s">
        <v>250</v>
      </c>
      <c r="S450" s="345"/>
      <c r="U450" s="349">
        <f t="shared" si="170"/>
        <v>0</v>
      </c>
      <c r="W450" s="457"/>
      <c r="X450" s="457"/>
      <c r="Y450" s="457"/>
    </row>
    <row r="451" spans="1:25" s="319" customFormat="1" ht="15" customHeight="1">
      <c r="A451" s="319">
        <v>441</v>
      </c>
      <c r="B451" s="319">
        <f t="shared" si="150"/>
        <v>7</v>
      </c>
      <c r="C451" s="320">
        <v>6152115</v>
      </c>
      <c r="D451" s="320"/>
      <c r="E451" s="320"/>
      <c r="F451" s="347" t="s">
        <v>250</v>
      </c>
      <c r="G451" s="347"/>
      <c r="H451" s="347" t="s">
        <v>250</v>
      </c>
      <c r="I451" s="347" t="s">
        <v>250</v>
      </c>
      <c r="J451" s="347" t="s">
        <v>250</v>
      </c>
      <c r="K451" s="354">
        <v>6152115</v>
      </c>
      <c r="L451" s="347" t="s">
        <v>250</v>
      </c>
      <c r="M451" s="347" t="s">
        <v>250</v>
      </c>
      <c r="N451" s="354" t="s">
        <v>586</v>
      </c>
      <c r="O451" s="345"/>
      <c r="Q451" s="349">
        <f t="shared" si="169"/>
        <v>0</v>
      </c>
      <c r="R451" s="319" t="s">
        <v>250</v>
      </c>
      <c r="S451" s="345"/>
      <c r="U451" s="349">
        <f t="shared" si="170"/>
        <v>0</v>
      </c>
      <c r="W451" s="457"/>
      <c r="X451" s="457"/>
      <c r="Y451" s="457"/>
    </row>
    <row r="452" spans="1:25" s="319" customFormat="1" ht="15" customHeight="1">
      <c r="A452" s="319">
        <v>442</v>
      </c>
      <c r="B452" s="319">
        <f t="shared" si="150"/>
        <v>6</v>
      </c>
      <c r="C452" s="320">
        <v>615212</v>
      </c>
      <c r="D452" s="320"/>
      <c r="E452" s="320"/>
      <c r="F452" s="347" t="s">
        <v>250</v>
      </c>
      <c r="G452" s="347"/>
      <c r="H452" s="347" t="s">
        <v>250</v>
      </c>
      <c r="I452" s="347" t="s">
        <v>250</v>
      </c>
      <c r="J452" s="353">
        <v>615212</v>
      </c>
      <c r="K452" s="347" t="s">
        <v>250</v>
      </c>
      <c r="L452" s="347" t="s">
        <v>250</v>
      </c>
      <c r="M452" s="347" t="s">
        <v>250</v>
      </c>
      <c r="N452" s="353" t="s">
        <v>587</v>
      </c>
      <c r="O452" s="345"/>
      <c r="Q452" s="349">
        <f>O452-Q453-Q454-Q455-Q456-Q457</f>
        <v>0</v>
      </c>
      <c r="R452" s="319" t="s">
        <v>250</v>
      </c>
      <c r="S452" s="345"/>
      <c r="U452" s="349">
        <f>S452+U453+U454+U455+U456+U457</f>
        <v>0</v>
      </c>
      <c r="W452" s="457"/>
      <c r="X452" s="457"/>
      <c r="Y452" s="457"/>
    </row>
    <row r="453" spans="1:25" s="319" customFormat="1" ht="15" customHeight="1">
      <c r="A453" s="319">
        <v>443</v>
      </c>
      <c r="B453" s="319">
        <f t="shared" si="150"/>
        <v>7</v>
      </c>
      <c r="C453" s="320">
        <v>6152121</v>
      </c>
      <c r="D453" s="320"/>
      <c r="E453" s="320"/>
      <c r="F453" s="347" t="s">
        <v>250</v>
      </c>
      <c r="G453" s="347"/>
      <c r="H453" s="347" t="s">
        <v>250</v>
      </c>
      <c r="I453" s="347" t="s">
        <v>250</v>
      </c>
      <c r="J453" s="347" t="s">
        <v>250</v>
      </c>
      <c r="K453" s="354">
        <v>6152121</v>
      </c>
      <c r="L453" s="347" t="s">
        <v>250</v>
      </c>
      <c r="M453" s="347" t="s">
        <v>250</v>
      </c>
      <c r="N453" s="354" t="s">
        <v>582</v>
      </c>
      <c r="O453" s="345"/>
      <c r="Q453" s="349">
        <f t="shared" ref="Q453:Q457" si="171">O453</f>
        <v>0</v>
      </c>
      <c r="R453" s="319" t="s">
        <v>250</v>
      </c>
      <c r="S453" s="345"/>
      <c r="U453" s="349">
        <f t="shared" ref="U453:U457" si="172">S453</f>
        <v>0</v>
      </c>
      <c r="W453" s="457"/>
      <c r="X453" s="457"/>
      <c r="Y453" s="457"/>
    </row>
    <row r="454" spans="1:25" s="319" customFormat="1" ht="15" customHeight="1">
      <c r="A454" s="319">
        <v>444</v>
      </c>
      <c r="B454" s="319">
        <f t="shared" si="150"/>
        <v>7</v>
      </c>
      <c r="C454" s="320">
        <v>6152122</v>
      </c>
      <c r="D454" s="320"/>
      <c r="E454" s="320"/>
      <c r="F454" s="347" t="s">
        <v>250</v>
      </c>
      <c r="G454" s="347"/>
      <c r="H454" s="347" t="s">
        <v>250</v>
      </c>
      <c r="I454" s="347" t="s">
        <v>250</v>
      </c>
      <c r="J454" s="347" t="s">
        <v>250</v>
      </c>
      <c r="K454" s="354">
        <v>6152122</v>
      </c>
      <c r="L454" s="347" t="s">
        <v>250</v>
      </c>
      <c r="M454" s="347" t="s">
        <v>250</v>
      </c>
      <c r="N454" s="354" t="s">
        <v>583</v>
      </c>
      <c r="O454" s="345"/>
      <c r="Q454" s="349">
        <f t="shared" si="171"/>
        <v>0</v>
      </c>
      <c r="R454" s="319" t="s">
        <v>250</v>
      </c>
      <c r="S454" s="345"/>
      <c r="U454" s="349">
        <f t="shared" si="172"/>
        <v>0</v>
      </c>
      <c r="W454" s="457"/>
      <c r="X454" s="457"/>
      <c r="Y454" s="457"/>
    </row>
    <row r="455" spans="1:25" s="319" customFormat="1" ht="15" customHeight="1">
      <c r="A455" s="319">
        <v>445</v>
      </c>
      <c r="B455" s="319">
        <f t="shared" si="150"/>
        <v>7</v>
      </c>
      <c r="C455" s="320">
        <v>6152123</v>
      </c>
      <c r="D455" s="320"/>
      <c r="E455" s="320"/>
      <c r="F455" s="347" t="s">
        <v>250</v>
      </c>
      <c r="G455" s="347"/>
      <c r="H455" s="347" t="s">
        <v>250</v>
      </c>
      <c r="I455" s="347" t="s">
        <v>250</v>
      </c>
      <c r="J455" s="347" t="s">
        <v>250</v>
      </c>
      <c r="K455" s="354">
        <v>6152123</v>
      </c>
      <c r="L455" s="347" t="s">
        <v>250</v>
      </c>
      <c r="M455" s="347" t="s">
        <v>250</v>
      </c>
      <c r="N455" s="354" t="s">
        <v>584</v>
      </c>
      <c r="O455" s="345"/>
      <c r="Q455" s="349">
        <f t="shared" si="171"/>
        <v>0</v>
      </c>
      <c r="R455" s="319" t="s">
        <v>250</v>
      </c>
      <c r="S455" s="345"/>
      <c r="U455" s="349">
        <f t="shared" si="172"/>
        <v>0</v>
      </c>
      <c r="W455" s="457"/>
      <c r="X455" s="457"/>
      <c r="Y455" s="457"/>
    </row>
    <row r="456" spans="1:25" s="319" customFormat="1" ht="15" customHeight="1">
      <c r="A456" s="319">
        <v>446</v>
      </c>
      <c r="B456" s="319">
        <f t="shared" si="150"/>
        <v>7</v>
      </c>
      <c r="C456" s="320">
        <v>6152124</v>
      </c>
      <c r="D456" s="320"/>
      <c r="E456" s="320"/>
      <c r="F456" s="347" t="s">
        <v>250</v>
      </c>
      <c r="G456" s="347"/>
      <c r="H456" s="347" t="s">
        <v>250</v>
      </c>
      <c r="I456" s="347" t="s">
        <v>250</v>
      </c>
      <c r="J456" s="347" t="s">
        <v>250</v>
      </c>
      <c r="K456" s="354">
        <v>6152124</v>
      </c>
      <c r="L456" s="347" t="s">
        <v>250</v>
      </c>
      <c r="M456" s="347" t="s">
        <v>250</v>
      </c>
      <c r="N456" s="354" t="s">
        <v>585</v>
      </c>
      <c r="O456" s="345"/>
      <c r="Q456" s="349">
        <f t="shared" si="171"/>
        <v>0</v>
      </c>
      <c r="R456" s="319" t="s">
        <v>250</v>
      </c>
      <c r="S456" s="345"/>
      <c r="U456" s="349">
        <f t="shared" si="172"/>
        <v>0</v>
      </c>
      <c r="W456" s="457"/>
      <c r="X456" s="457"/>
      <c r="Y456" s="457"/>
    </row>
    <row r="457" spans="1:25" s="319" customFormat="1" ht="15" customHeight="1">
      <c r="A457" s="319">
        <v>447</v>
      </c>
      <c r="B457" s="319">
        <f t="shared" si="150"/>
        <v>7</v>
      </c>
      <c r="C457" s="320">
        <v>6152125</v>
      </c>
      <c r="D457" s="320"/>
      <c r="E457" s="320"/>
      <c r="F457" s="347" t="s">
        <v>250</v>
      </c>
      <c r="G457" s="347"/>
      <c r="H457" s="347" t="s">
        <v>250</v>
      </c>
      <c r="I457" s="347" t="s">
        <v>250</v>
      </c>
      <c r="J457" s="347" t="s">
        <v>250</v>
      </c>
      <c r="K457" s="354">
        <v>6152125</v>
      </c>
      <c r="L457" s="347" t="s">
        <v>250</v>
      </c>
      <c r="M457" s="347" t="s">
        <v>250</v>
      </c>
      <c r="N457" s="354" t="s">
        <v>586</v>
      </c>
      <c r="O457" s="345"/>
      <c r="Q457" s="349">
        <f t="shared" si="171"/>
        <v>0</v>
      </c>
      <c r="R457" s="319" t="s">
        <v>250</v>
      </c>
      <c r="S457" s="345"/>
      <c r="U457" s="349">
        <f t="shared" si="172"/>
        <v>0</v>
      </c>
      <c r="W457" s="457"/>
      <c r="X457" s="457"/>
      <c r="Y457" s="457"/>
    </row>
    <row r="458" spans="1:25" ht="15" customHeight="1">
      <c r="A458" s="319">
        <v>448</v>
      </c>
      <c r="B458" s="319">
        <f t="shared" si="150"/>
        <v>5</v>
      </c>
      <c r="C458" s="320">
        <v>61522</v>
      </c>
      <c r="D458" s="320" t="s">
        <v>1547</v>
      </c>
      <c r="F458" s="343" t="s">
        <v>250</v>
      </c>
      <c r="G458" s="343"/>
      <c r="H458" s="343" t="s">
        <v>250</v>
      </c>
      <c r="I458" s="350">
        <v>61522</v>
      </c>
      <c r="J458" s="343" t="s">
        <v>250</v>
      </c>
      <c r="K458" s="343" t="s">
        <v>250</v>
      </c>
      <c r="L458" s="343" t="s">
        <v>250</v>
      </c>
      <c r="M458" s="343" t="s">
        <v>250</v>
      </c>
      <c r="N458" s="350" t="s">
        <v>588</v>
      </c>
      <c r="O458" s="345"/>
      <c r="Q458" s="345">
        <f>O458</f>
        <v>0</v>
      </c>
      <c r="R458" s="324" t="s">
        <v>250</v>
      </c>
      <c r="S458" s="345"/>
      <c r="U458" s="345">
        <f>S458</f>
        <v>0</v>
      </c>
      <c r="W458" s="456"/>
      <c r="X458" s="456"/>
      <c r="Y458" s="456"/>
    </row>
    <row r="459" spans="1:25" ht="15" customHeight="1">
      <c r="A459" s="319">
        <v>449</v>
      </c>
      <c r="B459" s="319">
        <f t="shared" si="150"/>
        <v>5</v>
      </c>
      <c r="C459" s="320">
        <v>61523</v>
      </c>
      <c r="D459" s="320" t="s">
        <v>1547</v>
      </c>
      <c r="F459" s="343" t="s">
        <v>250</v>
      </c>
      <c r="G459" s="343"/>
      <c r="H459" s="343" t="s">
        <v>250</v>
      </c>
      <c r="I459" s="350">
        <v>61523</v>
      </c>
      <c r="J459" s="343" t="s">
        <v>250</v>
      </c>
      <c r="K459" s="343" t="s">
        <v>250</v>
      </c>
      <c r="L459" s="343" t="s">
        <v>250</v>
      </c>
      <c r="M459" s="343" t="s">
        <v>250</v>
      </c>
      <c r="N459" s="350" t="s">
        <v>589</v>
      </c>
      <c r="O459" s="345"/>
      <c r="Q459" s="345">
        <f>O459</f>
        <v>0</v>
      </c>
      <c r="R459" s="324" t="s">
        <v>250</v>
      </c>
      <c r="S459" s="345"/>
      <c r="U459" s="345">
        <f>S459</f>
        <v>0</v>
      </c>
      <c r="W459" s="456"/>
      <c r="X459" s="456"/>
      <c r="Y459" s="456"/>
    </row>
    <row r="460" spans="1:25" ht="15" customHeight="1">
      <c r="A460" s="319">
        <v>450</v>
      </c>
      <c r="B460" s="319">
        <f t="shared" ref="B460:B523" si="173">LEN(C460)</f>
        <v>5</v>
      </c>
      <c r="C460" s="320">
        <v>61524</v>
      </c>
      <c r="D460" s="320" t="s">
        <v>1547</v>
      </c>
      <c r="F460" s="343" t="s">
        <v>250</v>
      </c>
      <c r="G460" s="343"/>
      <c r="H460" s="343" t="s">
        <v>250</v>
      </c>
      <c r="I460" s="350">
        <v>61524</v>
      </c>
      <c r="J460" s="343" t="s">
        <v>250</v>
      </c>
      <c r="K460" s="343" t="s">
        <v>250</v>
      </c>
      <c r="L460" s="343" t="s">
        <v>250</v>
      </c>
      <c r="M460" s="343" t="s">
        <v>250</v>
      </c>
      <c r="N460" s="350" t="s">
        <v>590</v>
      </c>
      <c r="O460" s="345"/>
      <c r="Q460" s="345">
        <f>O460-Q461-Q462-Q463-Q464-Q465</f>
        <v>0</v>
      </c>
      <c r="R460" s="324" t="s">
        <v>250</v>
      </c>
      <c r="S460" s="345"/>
      <c r="U460" s="345">
        <f>S460+U461+U462+U463+U464+U465</f>
        <v>0</v>
      </c>
      <c r="W460" s="456"/>
      <c r="X460" s="456"/>
      <c r="Y460" s="456"/>
    </row>
    <row r="461" spans="1:25" s="319" customFormat="1" ht="15" customHeight="1">
      <c r="A461" s="319">
        <v>451</v>
      </c>
      <c r="B461" s="319">
        <f t="shared" si="173"/>
        <v>6</v>
      </c>
      <c r="C461" s="320">
        <v>615241</v>
      </c>
      <c r="D461" s="320"/>
      <c r="E461" s="320"/>
      <c r="F461" s="347" t="s">
        <v>250</v>
      </c>
      <c r="G461" s="347"/>
      <c r="H461" s="347" t="s">
        <v>250</v>
      </c>
      <c r="I461" s="347" t="s">
        <v>250</v>
      </c>
      <c r="J461" s="353">
        <v>615241</v>
      </c>
      <c r="K461" s="347" t="s">
        <v>250</v>
      </c>
      <c r="L461" s="347" t="s">
        <v>250</v>
      </c>
      <c r="M461" s="347" t="s">
        <v>250</v>
      </c>
      <c r="N461" s="353" t="s">
        <v>591</v>
      </c>
      <c r="O461" s="345"/>
      <c r="Q461" s="349">
        <f>O461</f>
        <v>0</v>
      </c>
      <c r="R461" s="319" t="s">
        <v>250</v>
      </c>
      <c r="S461" s="345"/>
      <c r="U461" s="349">
        <f>S461</f>
        <v>0</v>
      </c>
      <c r="W461" s="457"/>
      <c r="X461" s="457"/>
      <c r="Y461" s="457"/>
    </row>
    <row r="462" spans="1:25" s="319" customFormat="1" ht="15" customHeight="1">
      <c r="A462" s="319">
        <v>452</v>
      </c>
      <c r="B462" s="319">
        <f t="shared" si="173"/>
        <v>6</v>
      </c>
      <c r="C462" s="320">
        <v>615242</v>
      </c>
      <c r="D462" s="320"/>
      <c r="E462" s="320"/>
      <c r="F462" s="347" t="s">
        <v>250</v>
      </c>
      <c r="G462" s="347"/>
      <c r="H462" s="347" t="s">
        <v>250</v>
      </c>
      <c r="I462" s="347" t="s">
        <v>250</v>
      </c>
      <c r="J462" s="353">
        <v>615242</v>
      </c>
      <c r="K462" s="347" t="s">
        <v>250</v>
      </c>
      <c r="L462" s="347" t="s">
        <v>250</v>
      </c>
      <c r="M462" s="347" t="s">
        <v>250</v>
      </c>
      <c r="N462" s="353" t="s">
        <v>592</v>
      </c>
      <c r="O462" s="345"/>
      <c r="Q462" s="349">
        <f t="shared" ref="Q462:Q465" si="174">O462</f>
        <v>0</v>
      </c>
      <c r="R462" s="319" t="s">
        <v>250</v>
      </c>
      <c r="S462" s="345"/>
      <c r="U462" s="349">
        <f t="shared" ref="U462:U465" si="175">S462</f>
        <v>0</v>
      </c>
      <c r="W462" s="457"/>
      <c r="X462" s="457"/>
      <c r="Y462" s="457"/>
    </row>
    <row r="463" spans="1:25" s="319" customFormat="1" ht="15" customHeight="1">
      <c r="A463" s="319">
        <v>453</v>
      </c>
      <c r="B463" s="319">
        <f t="shared" si="173"/>
        <v>6</v>
      </c>
      <c r="C463" s="320">
        <v>615243</v>
      </c>
      <c r="D463" s="320"/>
      <c r="E463" s="320"/>
      <c r="F463" s="347" t="s">
        <v>250</v>
      </c>
      <c r="G463" s="347"/>
      <c r="H463" s="347" t="s">
        <v>250</v>
      </c>
      <c r="I463" s="347" t="s">
        <v>250</v>
      </c>
      <c r="J463" s="353">
        <v>615243</v>
      </c>
      <c r="K463" s="347" t="s">
        <v>250</v>
      </c>
      <c r="L463" s="347" t="s">
        <v>250</v>
      </c>
      <c r="M463" s="347" t="s">
        <v>250</v>
      </c>
      <c r="N463" s="353" t="s">
        <v>593</v>
      </c>
      <c r="O463" s="345"/>
      <c r="Q463" s="349">
        <f t="shared" si="174"/>
        <v>0</v>
      </c>
      <c r="R463" s="319" t="s">
        <v>250</v>
      </c>
      <c r="S463" s="345"/>
      <c r="U463" s="349">
        <f t="shared" si="175"/>
        <v>0</v>
      </c>
      <c r="W463" s="457"/>
      <c r="X463" s="457"/>
      <c r="Y463" s="457"/>
    </row>
    <row r="464" spans="1:25" s="319" customFormat="1" ht="15" customHeight="1">
      <c r="A464" s="319">
        <v>454</v>
      </c>
      <c r="B464" s="319">
        <f t="shared" si="173"/>
        <v>6</v>
      </c>
      <c r="C464" s="320">
        <v>615244</v>
      </c>
      <c r="D464" s="320"/>
      <c r="E464" s="320"/>
      <c r="F464" s="347" t="s">
        <v>250</v>
      </c>
      <c r="G464" s="347"/>
      <c r="H464" s="347" t="s">
        <v>250</v>
      </c>
      <c r="I464" s="347" t="s">
        <v>250</v>
      </c>
      <c r="J464" s="353">
        <v>615244</v>
      </c>
      <c r="K464" s="347" t="s">
        <v>250</v>
      </c>
      <c r="L464" s="347" t="s">
        <v>250</v>
      </c>
      <c r="M464" s="347" t="s">
        <v>250</v>
      </c>
      <c r="N464" s="353" t="s">
        <v>594</v>
      </c>
      <c r="O464" s="345"/>
      <c r="Q464" s="349">
        <f t="shared" si="174"/>
        <v>0</v>
      </c>
      <c r="R464" s="319" t="s">
        <v>250</v>
      </c>
      <c r="S464" s="345"/>
      <c r="U464" s="349">
        <f t="shared" si="175"/>
        <v>0</v>
      </c>
      <c r="W464" s="457"/>
      <c r="X464" s="457"/>
      <c r="Y464" s="457"/>
    </row>
    <row r="465" spans="1:25" s="319" customFormat="1" ht="15" customHeight="1">
      <c r="A465" s="319">
        <v>455</v>
      </c>
      <c r="B465" s="319">
        <f t="shared" si="173"/>
        <v>6</v>
      </c>
      <c r="C465" s="320">
        <v>615245</v>
      </c>
      <c r="D465" s="320"/>
      <c r="E465" s="320"/>
      <c r="F465" s="347" t="s">
        <v>250</v>
      </c>
      <c r="G465" s="347"/>
      <c r="H465" s="347" t="s">
        <v>250</v>
      </c>
      <c r="I465" s="347" t="s">
        <v>250</v>
      </c>
      <c r="J465" s="353">
        <v>615245</v>
      </c>
      <c r="K465" s="347" t="s">
        <v>250</v>
      </c>
      <c r="L465" s="347" t="s">
        <v>250</v>
      </c>
      <c r="M465" s="347" t="s">
        <v>250</v>
      </c>
      <c r="N465" s="353" t="s">
        <v>595</v>
      </c>
      <c r="O465" s="345"/>
      <c r="Q465" s="349">
        <f t="shared" si="174"/>
        <v>0</v>
      </c>
      <c r="R465" s="319" t="s">
        <v>250</v>
      </c>
      <c r="S465" s="345"/>
      <c r="U465" s="349">
        <f t="shared" si="175"/>
        <v>0</v>
      </c>
      <c r="W465" s="457"/>
      <c r="X465" s="457"/>
      <c r="Y465" s="457"/>
    </row>
    <row r="466" spans="1:25" ht="15" customHeight="1">
      <c r="A466" s="319">
        <v>456</v>
      </c>
      <c r="B466" s="319">
        <f t="shared" si="173"/>
        <v>4</v>
      </c>
      <c r="C466" s="320">
        <v>6153</v>
      </c>
      <c r="D466" s="320" t="s">
        <v>1547</v>
      </c>
      <c r="F466" s="343" t="s">
        <v>250</v>
      </c>
      <c r="G466" s="343"/>
      <c r="H466" s="346">
        <v>6153</v>
      </c>
      <c r="I466" s="343" t="s">
        <v>250</v>
      </c>
      <c r="J466" s="343" t="s">
        <v>250</v>
      </c>
      <c r="K466" s="343" t="s">
        <v>250</v>
      </c>
      <c r="L466" s="343" t="s">
        <v>250</v>
      </c>
      <c r="M466" s="343" t="s">
        <v>250</v>
      </c>
      <c r="N466" s="346" t="s">
        <v>596</v>
      </c>
      <c r="O466" s="345"/>
      <c r="Q466" s="345">
        <f>O466-Q467-Q468-Q469-Q470-Q471-Q472-Q473-Q474</f>
        <v>0</v>
      </c>
      <c r="R466" s="324" t="s">
        <v>250</v>
      </c>
      <c r="S466" s="345"/>
      <c r="U466" s="345">
        <f>S466+U467+U468+U474</f>
        <v>0</v>
      </c>
      <c r="W466" s="456"/>
      <c r="X466" s="456"/>
      <c r="Y466" s="456"/>
    </row>
    <row r="467" spans="1:25" ht="15" customHeight="1">
      <c r="A467" s="319">
        <v>457</v>
      </c>
      <c r="B467" s="319">
        <f t="shared" si="173"/>
        <v>5</v>
      </c>
      <c r="C467" s="320">
        <v>61531</v>
      </c>
      <c r="D467" s="320" t="s">
        <v>1547</v>
      </c>
      <c r="F467" s="343" t="s">
        <v>250</v>
      </c>
      <c r="G467" s="343"/>
      <c r="H467" s="343" t="s">
        <v>250</v>
      </c>
      <c r="I467" s="350">
        <v>61531</v>
      </c>
      <c r="J467" s="343" t="s">
        <v>250</v>
      </c>
      <c r="K467" s="343" t="s">
        <v>250</v>
      </c>
      <c r="L467" s="343" t="s">
        <v>250</v>
      </c>
      <c r="M467" s="343" t="s">
        <v>250</v>
      </c>
      <c r="N467" s="350" t="s">
        <v>597</v>
      </c>
      <c r="O467" s="345"/>
      <c r="Q467" s="345">
        <f>O467</f>
        <v>0</v>
      </c>
      <c r="R467" s="324" t="s">
        <v>250</v>
      </c>
      <c r="S467" s="345"/>
      <c r="U467" s="345">
        <f>S467</f>
        <v>0</v>
      </c>
      <c r="W467" s="456"/>
      <c r="X467" s="456"/>
      <c r="Y467" s="456"/>
    </row>
    <row r="468" spans="1:25" ht="15" customHeight="1">
      <c r="A468" s="319">
        <v>458</v>
      </c>
      <c r="B468" s="319">
        <f t="shared" si="173"/>
        <v>5</v>
      </c>
      <c r="C468" s="320">
        <v>61532</v>
      </c>
      <c r="D468" s="320" t="s">
        <v>1547</v>
      </c>
      <c r="F468" s="343" t="s">
        <v>250</v>
      </c>
      <c r="G468" s="343"/>
      <c r="H468" s="343" t="s">
        <v>250</v>
      </c>
      <c r="I468" s="350">
        <v>61532</v>
      </c>
      <c r="J468" s="343" t="s">
        <v>250</v>
      </c>
      <c r="K468" s="343" t="s">
        <v>250</v>
      </c>
      <c r="L468" s="343" t="s">
        <v>250</v>
      </c>
      <c r="M468" s="343" t="s">
        <v>250</v>
      </c>
      <c r="N468" s="350" t="s">
        <v>598</v>
      </c>
      <c r="O468" s="345"/>
      <c r="Q468" s="345">
        <f>O468-Q469-Q470-Q471-Q472-Q473</f>
        <v>0</v>
      </c>
      <c r="R468" s="324" t="s">
        <v>250</v>
      </c>
      <c r="S468" s="345"/>
      <c r="U468" s="345">
        <f>S468+U469+U470+U471+U472+U473</f>
        <v>0</v>
      </c>
      <c r="W468" s="456"/>
      <c r="X468" s="456"/>
      <c r="Y468" s="456"/>
    </row>
    <row r="469" spans="1:25" ht="15" customHeight="1">
      <c r="A469" s="319">
        <v>459</v>
      </c>
      <c r="B469" s="319">
        <f t="shared" si="173"/>
        <v>6</v>
      </c>
      <c r="C469" s="320">
        <v>615321</v>
      </c>
      <c r="D469" s="320" t="s">
        <v>1547</v>
      </c>
      <c r="F469" s="343" t="s">
        <v>250</v>
      </c>
      <c r="G469" s="343"/>
      <c r="H469" s="343" t="s">
        <v>250</v>
      </c>
      <c r="I469" s="343" t="s">
        <v>250</v>
      </c>
      <c r="J469" s="352">
        <v>615321</v>
      </c>
      <c r="K469" s="343" t="s">
        <v>250</v>
      </c>
      <c r="L469" s="343" t="s">
        <v>250</v>
      </c>
      <c r="M469" s="343" t="s">
        <v>250</v>
      </c>
      <c r="N469" s="352" t="s">
        <v>599</v>
      </c>
      <c r="O469" s="345"/>
      <c r="Q469" s="345">
        <f t="shared" ref="Q469:Q473" si="176">O469</f>
        <v>0</v>
      </c>
      <c r="R469" s="324" t="s">
        <v>250</v>
      </c>
      <c r="S469" s="345"/>
      <c r="U469" s="345">
        <f t="shared" ref="U469:U473" si="177">S469</f>
        <v>0</v>
      </c>
      <c r="W469" s="456"/>
      <c r="X469" s="456"/>
      <c r="Y469" s="456"/>
    </row>
    <row r="470" spans="1:25" ht="15" customHeight="1">
      <c r="A470" s="319">
        <v>460</v>
      </c>
      <c r="B470" s="319">
        <f t="shared" si="173"/>
        <v>6</v>
      </c>
      <c r="C470" s="320">
        <v>615322</v>
      </c>
      <c r="D470" s="320" t="s">
        <v>1547</v>
      </c>
      <c r="F470" s="343" t="s">
        <v>250</v>
      </c>
      <c r="G470" s="343"/>
      <c r="H470" s="343" t="s">
        <v>250</v>
      </c>
      <c r="I470" s="343" t="s">
        <v>250</v>
      </c>
      <c r="J470" s="352">
        <v>615322</v>
      </c>
      <c r="K470" s="343" t="s">
        <v>250</v>
      </c>
      <c r="L470" s="343" t="s">
        <v>250</v>
      </c>
      <c r="M470" s="343" t="s">
        <v>250</v>
      </c>
      <c r="N470" s="352" t="s">
        <v>600</v>
      </c>
      <c r="O470" s="345"/>
      <c r="Q470" s="345">
        <f t="shared" si="176"/>
        <v>0</v>
      </c>
      <c r="R470" s="324" t="s">
        <v>250</v>
      </c>
      <c r="S470" s="345"/>
      <c r="U470" s="345">
        <f t="shared" si="177"/>
        <v>0</v>
      </c>
      <c r="W470" s="456"/>
      <c r="X470" s="456"/>
      <c r="Y470" s="456"/>
    </row>
    <row r="471" spans="1:25" ht="15" customHeight="1">
      <c r="A471" s="319">
        <v>461</v>
      </c>
      <c r="B471" s="319">
        <f t="shared" si="173"/>
        <v>6</v>
      </c>
      <c r="C471" s="320">
        <v>615323</v>
      </c>
      <c r="D471" s="320" t="s">
        <v>1547</v>
      </c>
      <c r="F471" s="343" t="s">
        <v>250</v>
      </c>
      <c r="G471" s="343"/>
      <c r="H471" s="343" t="s">
        <v>250</v>
      </c>
      <c r="I471" s="343" t="s">
        <v>250</v>
      </c>
      <c r="J471" s="352">
        <v>615323</v>
      </c>
      <c r="K471" s="343" t="s">
        <v>250</v>
      </c>
      <c r="L471" s="343" t="s">
        <v>250</v>
      </c>
      <c r="M471" s="343" t="s">
        <v>250</v>
      </c>
      <c r="N471" s="352" t="s">
        <v>601</v>
      </c>
      <c r="O471" s="345"/>
      <c r="Q471" s="345">
        <f t="shared" si="176"/>
        <v>0</v>
      </c>
      <c r="R471" s="324" t="s">
        <v>250</v>
      </c>
      <c r="S471" s="345"/>
      <c r="U471" s="345">
        <f t="shared" si="177"/>
        <v>0</v>
      </c>
      <c r="W471" s="456"/>
      <c r="X471" s="456"/>
      <c r="Y471" s="456"/>
    </row>
    <row r="472" spans="1:25" ht="15" customHeight="1">
      <c r="A472" s="319">
        <v>462</v>
      </c>
      <c r="B472" s="319">
        <f t="shared" si="173"/>
        <v>6</v>
      </c>
      <c r="C472" s="320">
        <v>615324</v>
      </c>
      <c r="D472" s="320" t="s">
        <v>1547</v>
      </c>
      <c r="F472" s="343" t="s">
        <v>250</v>
      </c>
      <c r="G472" s="343"/>
      <c r="H472" s="343" t="s">
        <v>250</v>
      </c>
      <c r="I472" s="343" t="s">
        <v>250</v>
      </c>
      <c r="J472" s="352">
        <v>615324</v>
      </c>
      <c r="K472" s="343" t="s">
        <v>250</v>
      </c>
      <c r="L472" s="343" t="s">
        <v>250</v>
      </c>
      <c r="M472" s="343" t="s">
        <v>250</v>
      </c>
      <c r="N472" s="352" t="s">
        <v>602</v>
      </c>
      <c r="O472" s="345"/>
      <c r="Q472" s="345">
        <f t="shared" si="176"/>
        <v>0</v>
      </c>
      <c r="R472" s="324" t="s">
        <v>250</v>
      </c>
      <c r="S472" s="345"/>
      <c r="U472" s="345">
        <f t="shared" si="177"/>
        <v>0</v>
      </c>
      <c r="W472" s="456"/>
      <c r="X472" s="456"/>
      <c r="Y472" s="456"/>
    </row>
    <row r="473" spans="1:25" ht="15" customHeight="1">
      <c r="A473" s="319">
        <v>463</v>
      </c>
      <c r="B473" s="319">
        <f t="shared" si="173"/>
        <v>6</v>
      </c>
      <c r="C473" s="320">
        <v>615328</v>
      </c>
      <c r="D473" s="320" t="s">
        <v>1547</v>
      </c>
      <c r="F473" s="343" t="s">
        <v>250</v>
      </c>
      <c r="G473" s="343"/>
      <c r="H473" s="343" t="s">
        <v>250</v>
      </c>
      <c r="I473" s="343" t="s">
        <v>250</v>
      </c>
      <c r="J473" s="352">
        <v>615328</v>
      </c>
      <c r="K473" s="343" t="s">
        <v>250</v>
      </c>
      <c r="L473" s="343" t="s">
        <v>250</v>
      </c>
      <c r="M473" s="343" t="s">
        <v>250</v>
      </c>
      <c r="N473" s="352" t="s">
        <v>603</v>
      </c>
      <c r="O473" s="345"/>
      <c r="Q473" s="345">
        <f t="shared" si="176"/>
        <v>0</v>
      </c>
      <c r="R473" s="324" t="s">
        <v>250</v>
      </c>
      <c r="S473" s="345"/>
      <c r="U473" s="345">
        <f t="shared" si="177"/>
        <v>0</v>
      </c>
      <c r="W473" s="456"/>
      <c r="X473" s="456"/>
      <c r="Y473" s="456"/>
    </row>
    <row r="474" spans="1:25" ht="15" customHeight="1">
      <c r="A474" s="319">
        <v>464</v>
      </c>
      <c r="B474" s="319">
        <f t="shared" si="173"/>
        <v>5</v>
      </c>
      <c r="C474" s="320">
        <v>61538</v>
      </c>
      <c r="D474" s="320" t="s">
        <v>1547</v>
      </c>
      <c r="F474" s="343" t="s">
        <v>250</v>
      </c>
      <c r="G474" s="343"/>
      <c r="H474" s="343" t="s">
        <v>250</v>
      </c>
      <c r="I474" s="350">
        <v>61538</v>
      </c>
      <c r="J474" s="343" t="s">
        <v>250</v>
      </c>
      <c r="K474" s="343" t="s">
        <v>250</v>
      </c>
      <c r="L474" s="343" t="s">
        <v>250</v>
      </c>
      <c r="M474" s="343" t="s">
        <v>250</v>
      </c>
      <c r="N474" s="350" t="s">
        <v>604</v>
      </c>
      <c r="O474" s="345"/>
      <c r="Q474" s="345">
        <f>O474</f>
        <v>0</v>
      </c>
      <c r="R474" s="324" t="s">
        <v>250</v>
      </c>
      <c r="S474" s="345"/>
      <c r="U474" s="345">
        <f>S474</f>
        <v>0</v>
      </c>
      <c r="W474" s="456"/>
      <c r="X474" s="456"/>
      <c r="Y474" s="456"/>
    </row>
    <row r="475" spans="1:25" ht="15" customHeight="1">
      <c r="A475" s="319">
        <v>465</v>
      </c>
      <c r="B475" s="319">
        <f t="shared" si="173"/>
        <v>3</v>
      </c>
      <c r="C475" s="320">
        <v>616</v>
      </c>
      <c r="D475" s="320" t="s">
        <v>1547</v>
      </c>
      <c r="F475" s="343" t="s">
        <v>250</v>
      </c>
      <c r="G475" s="344">
        <v>616</v>
      </c>
      <c r="H475" s="343" t="s">
        <v>250</v>
      </c>
      <c r="I475" s="343" t="s">
        <v>250</v>
      </c>
      <c r="J475" s="343" t="s">
        <v>250</v>
      </c>
      <c r="K475" s="343" t="s">
        <v>250</v>
      </c>
      <c r="L475" s="343" t="s">
        <v>250</v>
      </c>
      <c r="M475" s="343" t="s">
        <v>250</v>
      </c>
      <c r="N475" s="344" t="s">
        <v>605</v>
      </c>
      <c r="O475" s="345"/>
      <c r="Q475" s="345">
        <f>O475-SUM(Q476:Q485)</f>
        <v>0</v>
      </c>
      <c r="R475" s="324" t="s">
        <v>250</v>
      </c>
      <c r="S475" s="345"/>
      <c r="U475" s="345">
        <f>S475+U476+U477+U478+U479+U480+U483</f>
        <v>0</v>
      </c>
      <c r="W475" s="456"/>
      <c r="X475" s="456"/>
      <c r="Y475" s="456"/>
    </row>
    <row r="476" spans="1:25" ht="15" customHeight="1">
      <c r="A476" s="319">
        <v>466</v>
      </c>
      <c r="B476" s="319">
        <f t="shared" si="173"/>
        <v>4</v>
      </c>
      <c r="C476" s="320">
        <v>6161</v>
      </c>
      <c r="D476" s="320" t="s">
        <v>1547</v>
      </c>
      <c r="F476" s="343" t="s">
        <v>250</v>
      </c>
      <c r="G476" s="343"/>
      <c r="H476" s="346">
        <v>6161</v>
      </c>
      <c r="I476" s="343" t="s">
        <v>250</v>
      </c>
      <c r="J476" s="343" t="s">
        <v>250</v>
      </c>
      <c r="K476" s="343" t="s">
        <v>250</v>
      </c>
      <c r="L476" s="343" t="s">
        <v>250</v>
      </c>
      <c r="M476" s="343" t="s">
        <v>250</v>
      </c>
      <c r="N476" s="346" t="s">
        <v>606</v>
      </c>
      <c r="O476" s="345"/>
      <c r="Q476" s="345">
        <f>O476</f>
        <v>0</v>
      </c>
      <c r="R476" s="324" t="s">
        <v>250</v>
      </c>
      <c r="S476" s="345"/>
      <c r="U476" s="345">
        <f>S476</f>
        <v>0</v>
      </c>
      <c r="W476" s="456"/>
      <c r="X476" s="456"/>
      <c r="Y476" s="456"/>
    </row>
    <row r="477" spans="1:25" ht="15" customHeight="1">
      <c r="A477" s="319">
        <v>467</v>
      </c>
      <c r="B477" s="319">
        <f t="shared" si="173"/>
        <v>4</v>
      </c>
      <c r="C477" s="320">
        <v>6162</v>
      </c>
      <c r="D477" s="320" t="s">
        <v>1547</v>
      </c>
      <c r="F477" s="343" t="s">
        <v>250</v>
      </c>
      <c r="G477" s="343"/>
      <c r="H477" s="346">
        <v>6162</v>
      </c>
      <c r="I477" s="343" t="s">
        <v>250</v>
      </c>
      <c r="J477" s="343" t="s">
        <v>250</v>
      </c>
      <c r="K477" s="343" t="s">
        <v>250</v>
      </c>
      <c r="L477" s="343" t="s">
        <v>250</v>
      </c>
      <c r="M477" s="343" t="s">
        <v>250</v>
      </c>
      <c r="N477" s="346" t="s">
        <v>607</v>
      </c>
      <c r="O477" s="345"/>
      <c r="Q477" s="345">
        <f t="shared" ref="Q477:Q479" si="178">O477</f>
        <v>0</v>
      </c>
      <c r="R477" s="324" t="s">
        <v>250</v>
      </c>
      <c r="S477" s="345"/>
      <c r="U477" s="345">
        <f t="shared" ref="U477:U479" si="179">S477</f>
        <v>0</v>
      </c>
      <c r="W477" s="456"/>
      <c r="X477" s="456"/>
      <c r="Y477" s="456"/>
    </row>
    <row r="478" spans="1:25" ht="15" customHeight="1">
      <c r="A478" s="319">
        <v>468</v>
      </c>
      <c r="B478" s="319">
        <f t="shared" si="173"/>
        <v>4</v>
      </c>
      <c r="C478" s="320">
        <v>6163</v>
      </c>
      <c r="D478" s="320" t="s">
        <v>1547</v>
      </c>
      <c r="F478" s="343" t="s">
        <v>250</v>
      </c>
      <c r="G478" s="343"/>
      <c r="H478" s="346">
        <v>6163</v>
      </c>
      <c r="I478" s="343" t="s">
        <v>250</v>
      </c>
      <c r="J478" s="343" t="s">
        <v>250</v>
      </c>
      <c r="K478" s="343" t="s">
        <v>250</v>
      </c>
      <c r="L478" s="343" t="s">
        <v>250</v>
      </c>
      <c r="M478" s="343" t="s">
        <v>250</v>
      </c>
      <c r="N478" s="346" t="s">
        <v>608</v>
      </c>
      <c r="O478" s="345"/>
      <c r="Q478" s="345">
        <f t="shared" si="178"/>
        <v>0</v>
      </c>
      <c r="R478" s="324" t="s">
        <v>250</v>
      </c>
      <c r="S478" s="345"/>
      <c r="U478" s="345">
        <f t="shared" si="179"/>
        <v>0</v>
      </c>
      <c r="W478" s="456"/>
      <c r="X478" s="456"/>
      <c r="Y478" s="456"/>
    </row>
    <row r="479" spans="1:25" ht="15" customHeight="1">
      <c r="A479" s="319">
        <v>469</v>
      </c>
      <c r="B479" s="319">
        <f t="shared" si="173"/>
        <v>4</v>
      </c>
      <c r="C479" s="320">
        <v>6164</v>
      </c>
      <c r="D479" s="320" t="s">
        <v>1547</v>
      </c>
      <c r="F479" s="343" t="s">
        <v>250</v>
      </c>
      <c r="G479" s="343"/>
      <c r="H479" s="346">
        <v>6164</v>
      </c>
      <c r="I479" s="343" t="s">
        <v>250</v>
      </c>
      <c r="J479" s="343" t="s">
        <v>250</v>
      </c>
      <c r="K479" s="343" t="s">
        <v>250</v>
      </c>
      <c r="L479" s="343" t="s">
        <v>250</v>
      </c>
      <c r="M479" s="343" t="s">
        <v>250</v>
      </c>
      <c r="N479" s="346" t="s">
        <v>609</v>
      </c>
      <c r="O479" s="345"/>
      <c r="Q479" s="345">
        <f t="shared" si="178"/>
        <v>0</v>
      </c>
      <c r="R479" s="324" t="s">
        <v>250</v>
      </c>
      <c r="S479" s="345"/>
      <c r="U479" s="345">
        <f t="shared" si="179"/>
        <v>0</v>
      </c>
      <c r="W479" s="456"/>
      <c r="X479" s="456"/>
      <c r="Y479" s="456"/>
    </row>
    <row r="480" spans="1:25" ht="15" customHeight="1">
      <c r="A480" s="319">
        <v>470</v>
      </c>
      <c r="B480" s="319">
        <f t="shared" si="173"/>
        <v>4</v>
      </c>
      <c r="C480" s="320">
        <v>6165</v>
      </c>
      <c r="D480" s="320" t="s">
        <v>1547</v>
      </c>
      <c r="F480" s="343" t="s">
        <v>250</v>
      </c>
      <c r="G480" s="343"/>
      <c r="H480" s="346">
        <v>6165</v>
      </c>
      <c r="I480" s="343" t="s">
        <v>250</v>
      </c>
      <c r="J480" s="343" t="s">
        <v>250</v>
      </c>
      <c r="K480" s="343" t="s">
        <v>250</v>
      </c>
      <c r="L480" s="343" t="s">
        <v>250</v>
      </c>
      <c r="M480" s="343" t="s">
        <v>250</v>
      </c>
      <c r="N480" s="346" t="s">
        <v>610</v>
      </c>
      <c r="O480" s="345"/>
      <c r="Q480" s="345">
        <f>O480-Q481-Q482</f>
        <v>0</v>
      </c>
      <c r="R480" s="324" t="s">
        <v>250</v>
      </c>
      <c r="S480" s="345"/>
      <c r="U480" s="345">
        <f>S480+U481+U482</f>
        <v>0</v>
      </c>
      <c r="W480" s="456"/>
      <c r="X480" s="456"/>
      <c r="Y480" s="456"/>
    </row>
    <row r="481" spans="1:25" ht="15" customHeight="1">
      <c r="A481" s="319">
        <v>471</v>
      </c>
      <c r="B481" s="319">
        <f t="shared" si="173"/>
        <v>5</v>
      </c>
      <c r="C481" s="320">
        <v>61651</v>
      </c>
      <c r="D481" s="320" t="s">
        <v>1547</v>
      </c>
      <c r="F481" s="343" t="s">
        <v>250</v>
      </c>
      <c r="G481" s="343"/>
      <c r="H481" s="343" t="s">
        <v>250</v>
      </c>
      <c r="I481" s="350">
        <v>61651</v>
      </c>
      <c r="J481" s="343" t="s">
        <v>250</v>
      </c>
      <c r="K481" s="343" t="s">
        <v>250</v>
      </c>
      <c r="L481" s="343" t="s">
        <v>250</v>
      </c>
      <c r="M481" s="343" t="s">
        <v>250</v>
      </c>
      <c r="N481" s="350" t="s">
        <v>611</v>
      </c>
      <c r="O481" s="345"/>
      <c r="Q481" s="345">
        <f t="shared" ref="Q481:Q482" si="180">O481</f>
        <v>0</v>
      </c>
      <c r="R481" s="324" t="s">
        <v>250</v>
      </c>
      <c r="S481" s="345"/>
      <c r="U481" s="345">
        <f t="shared" ref="U481:U482" si="181">S481</f>
        <v>0</v>
      </c>
      <c r="W481" s="456"/>
      <c r="X481" s="456"/>
      <c r="Y481" s="456"/>
    </row>
    <row r="482" spans="1:25" ht="15" customHeight="1">
      <c r="A482" s="319">
        <v>472</v>
      </c>
      <c r="B482" s="319">
        <f t="shared" si="173"/>
        <v>5</v>
      </c>
      <c r="C482" s="320">
        <v>61652</v>
      </c>
      <c r="D482" s="320" t="s">
        <v>1547</v>
      </c>
      <c r="F482" s="343" t="s">
        <v>250</v>
      </c>
      <c r="G482" s="343"/>
      <c r="H482" s="343" t="s">
        <v>250</v>
      </c>
      <c r="I482" s="350">
        <v>61652</v>
      </c>
      <c r="J482" s="343" t="s">
        <v>250</v>
      </c>
      <c r="K482" s="343" t="s">
        <v>250</v>
      </c>
      <c r="L482" s="343" t="s">
        <v>250</v>
      </c>
      <c r="M482" s="343" t="s">
        <v>250</v>
      </c>
      <c r="N482" s="350" t="s">
        <v>612</v>
      </c>
      <c r="O482" s="345"/>
      <c r="Q482" s="345">
        <f t="shared" si="180"/>
        <v>0</v>
      </c>
      <c r="R482" s="324" t="s">
        <v>250</v>
      </c>
      <c r="S482" s="345"/>
      <c r="U482" s="345">
        <f t="shared" si="181"/>
        <v>0</v>
      </c>
      <c r="W482" s="456"/>
      <c r="X482" s="456"/>
      <c r="Y482" s="456"/>
    </row>
    <row r="483" spans="1:25" ht="15" customHeight="1">
      <c r="A483" s="319">
        <v>473</v>
      </c>
      <c r="B483" s="319">
        <f t="shared" si="173"/>
        <v>4</v>
      </c>
      <c r="C483" s="320">
        <v>6168</v>
      </c>
      <c r="D483" s="320" t="s">
        <v>1547</v>
      </c>
      <c r="F483" s="343" t="s">
        <v>250</v>
      </c>
      <c r="G483" s="343"/>
      <c r="H483" s="346">
        <v>6168</v>
      </c>
      <c r="I483" s="343" t="s">
        <v>250</v>
      </c>
      <c r="J483" s="343" t="s">
        <v>250</v>
      </c>
      <c r="K483" s="343" t="s">
        <v>250</v>
      </c>
      <c r="L483" s="343" t="s">
        <v>250</v>
      </c>
      <c r="M483" s="343" t="s">
        <v>250</v>
      </c>
      <c r="N483" s="346" t="s">
        <v>613</v>
      </c>
      <c r="O483" s="345"/>
      <c r="Q483" s="345">
        <f>O483-Q484-Q485</f>
        <v>0</v>
      </c>
      <c r="R483" s="324" t="s">
        <v>250</v>
      </c>
      <c r="S483" s="345"/>
      <c r="U483" s="345">
        <f>S483+U484+U485</f>
        <v>0</v>
      </c>
      <c r="W483" s="456"/>
      <c r="X483" s="456"/>
      <c r="Y483" s="456"/>
    </row>
    <row r="484" spans="1:25" ht="15" customHeight="1">
      <c r="A484" s="319">
        <v>474</v>
      </c>
      <c r="B484" s="319">
        <f t="shared" si="173"/>
        <v>5</v>
      </c>
      <c r="C484" s="320">
        <v>61681</v>
      </c>
      <c r="D484" s="320" t="s">
        <v>1547</v>
      </c>
      <c r="F484" s="343" t="s">
        <v>250</v>
      </c>
      <c r="G484" s="343"/>
      <c r="H484" s="343" t="s">
        <v>250</v>
      </c>
      <c r="I484" s="350">
        <v>61681</v>
      </c>
      <c r="J484" s="343" t="s">
        <v>250</v>
      </c>
      <c r="K484" s="343" t="s">
        <v>250</v>
      </c>
      <c r="L484" s="343" t="s">
        <v>250</v>
      </c>
      <c r="M484" s="343" t="s">
        <v>250</v>
      </c>
      <c r="N484" s="350" t="s">
        <v>614</v>
      </c>
      <c r="O484" s="345"/>
      <c r="Q484" s="345">
        <f t="shared" ref="Q484:Q485" si="182">O484</f>
        <v>0</v>
      </c>
      <c r="R484" s="324" t="s">
        <v>250</v>
      </c>
      <c r="S484" s="345"/>
      <c r="U484" s="345">
        <f t="shared" ref="U484:U485" si="183">S484</f>
        <v>0</v>
      </c>
      <c r="W484" s="456"/>
      <c r="X484" s="456"/>
      <c r="Y484" s="456"/>
    </row>
    <row r="485" spans="1:25" ht="15" customHeight="1">
      <c r="A485" s="319">
        <v>475</v>
      </c>
      <c r="B485" s="319">
        <f t="shared" si="173"/>
        <v>5</v>
      </c>
      <c r="C485" s="320">
        <v>61688</v>
      </c>
      <c r="D485" s="320" t="s">
        <v>1547</v>
      </c>
      <c r="F485" s="343" t="s">
        <v>250</v>
      </c>
      <c r="G485" s="343"/>
      <c r="H485" s="343" t="s">
        <v>250</v>
      </c>
      <c r="I485" s="350">
        <v>61688</v>
      </c>
      <c r="J485" s="343" t="s">
        <v>250</v>
      </c>
      <c r="K485" s="343" t="s">
        <v>250</v>
      </c>
      <c r="L485" s="343" t="s">
        <v>250</v>
      </c>
      <c r="M485" s="343" t="s">
        <v>250</v>
      </c>
      <c r="N485" s="350" t="s">
        <v>615</v>
      </c>
      <c r="O485" s="345"/>
      <c r="Q485" s="345">
        <f t="shared" si="182"/>
        <v>0</v>
      </c>
      <c r="R485" s="324" t="s">
        <v>250</v>
      </c>
      <c r="S485" s="345"/>
      <c r="U485" s="345">
        <f t="shared" si="183"/>
        <v>0</v>
      </c>
      <c r="W485" s="456"/>
      <c r="X485" s="456"/>
      <c r="Y485" s="456"/>
    </row>
    <row r="486" spans="1:25" ht="15" customHeight="1">
      <c r="A486" s="319">
        <v>476</v>
      </c>
      <c r="B486" s="319">
        <f t="shared" si="173"/>
        <v>3</v>
      </c>
      <c r="C486" s="320">
        <v>617</v>
      </c>
      <c r="D486" s="320" t="s">
        <v>1547</v>
      </c>
      <c r="F486" s="343" t="s">
        <v>250</v>
      </c>
      <c r="G486" s="344">
        <v>617</v>
      </c>
      <c r="H486" s="343" t="s">
        <v>250</v>
      </c>
      <c r="I486" s="343" t="s">
        <v>250</v>
      </c>
      <c r="J486" s="343" t="s">
        <v>250</v>
      </c>
      <c r="K486" s="343" t="s">
        <v>250</v>
      </c>
      <c r="L486" s="343" t="s">
        <v>250</v>
      </c>
      <c r="M486" s="343" t="s">
        <v>250</v>
      </c>
      <c r="N486" s="344" t="s">
        <v>616</v>
      </c>
      <c r="O486" s="345"/>
      <c r="Q486" s="345">
        <f>O486-SUM(Q487:Q488)</f>
        <v>0</v>
      </c>
      <c r="R486" s="324" t="s">
        <v>250</v>
      </c>
      <c r="S486" s="345"/>
      <c r="U486" s="345">
        <f>S486+U487+U488</f>
        <v>0</v>
      </c>
      <c r="W486" s="456"/>
      <c r="X486" s="456"/>
      <c r="Y486" s="456"/>
    </row>
    <row r="487" spans="1:25" ht="15" customHeight="1">
      <c r="A487" s="319">
        <v>477</v>
      </c>
      <c r="B487" s="319">
        <f t="shared" si="173"/>
        <v>4</v>
      </c>
      <c r="C487" s="320">
        <v>6171</v>
      </c>
      <c r="D487" s="320" t="s">
        <v>1547</v>
      </c>
      <c r="F487" s="343" t="s">
        <v>250</v>
      </c>
      <c r="G487" s="343"/>
      <c r="H487" s="346">
        <v>6171</v>
      </c>
      <c r="I487" s="343" t="s">
        <v>250</v>
      </c>
      <c r="J487" s="343" t="s">
        <v>250</v>
      </c>
      <c r="K487" s="343" t="s">
        <v>250</v>
      </c>
      <c r="L487" s="343" t="s">
        <v>250</v>
      </c>
      <c r="M487" s="343" t="s">
        <v>250</v>
      </c>
      <c r="N487" s="346" t="s">
        <v>617</v>
      </c>
      <c r="O487" s="345"/>
      <c r="Q487" s="345">
        <f>O487</f>
        <v>0</v>
      </c>
      <c r="R487" s="324" t="s">
        <v>250</v>
      </c>
      <c r="S487" s="345"/>
      <c r="U487" s="345">
        <f>S487</f>
        <v>0</v>
      </c>
      <c r="W487" s="456"/>
      <c r="X487" s="456"/>
      <c r="Y487" s="456"/>
    </row>
    <row r="488" spans="1:25" ht="15" customHeight="1">
      <c r="A488" s="319">
        <v>478</v>
      </c>
      <c r="B488" s="319">
        <f t="shared" si="173"/>
        <v>4</v>
      </c>
      <c r="C488" s="320">
        <v>6172</v>
      </c>
      <c r="D488" s="320" t="s">
        <v>1547</v>
      </c>
      <c r="F488" s="343" t="s">
        <v>250</v>
      </c>
      <c r="G488" s="343"/>
      <c r="H488" s="346">
        <v>6172</v>
      </c>
      <c r="I488" s="343" t="s">
        <v>250</v>
      </c>
      <c r="J488" s="343" t="s">
        <v>250</v>
      </c>
      <c r="K488" s="343" t="s">
        <v>250</v>
      </c>
      <c r="L488" s="343" t="s">
        <v>250</v>
      </c>
      <c r="M488" s="343" t="s">
        <v>250</v>
      </c>
      <c r="N488" s="346" t="s">
        <v>618</v>
      </c>
      <c r="O488" s="345"/>
      <c r="Q488" s="345">
        <f>O488</f>
        <v>0</v>
      </c>
      <c r="R488" s="324" t="s">
        <v>250</v>
      </c>
      <c r="S488" s="345"/>
      <c r="U488" s="345">
        <f>S488</f>
        <v>0</v>
      </c>
      <c r="W488" s="456"/>
      <c r="X488" s="456"/>
      <c r="Y488" s="456"/>
    </row>
    <row r="489" spans="1:25" ht="15" customHeight="1">
      <c r="A489" s="319">
        <v>479</v>
      </c>
      <c r="B489" s="319">
        <f t="shared" si="173"/>
        <v>3</v>
      </c>
      <c r="C489" s="320">
        <v>618</v>
      </c>
      <c r="D489" s="320" t="s">
        <v>1547</v>
      </c>
      <c r="F489" s="343" t="s">
        <v>250</v>
      </c>
      <c r="G489" s="344">
        <v>618</v>
      </c>
      <c r="H489" s="343" t="s">
        <v>250</v>
      </c>
      <c r="I489" s="343" t="s">
        <v>250</v>
      </c>
      <c r="J489" s="343" t="s">
        <v>250</v>
      </c>
      <c r="K489" s="343" t="s">
        <v>250</v>
      </c>
      <c r="L489" s="343" t="s">
        <v>250</v>
      </c>
      <c r="M489" s="343" t="s">
        <v>250</v>
      </c>
      <c r="N489" s="344" t="s">
        <v>619</v>
      </c>
      <c r="O489" s="345"/>
      <c r="Q489" s="345">
        <f>O489-SUM(Q490:Q512)</f>
        <v>0</v>
      </c>
      <c r="R489" s="324" t="s">
        <v>250</v>
      </c>
      <c r="S489" s="345"/>
      <c r="U489" s="345">
        <f>S489+U490+U493+U497+U498+U501+U502+U503+U504</f>
        <v>0</v>
      </c>
      <c r="W489" s="456"/>
      <c r="X489" s="456"/>
      <c r="Y489" s="456"/>
    </row>
    <row r="490" spans="1:25" ht="15" customHeight="1">
      <c r="A490" s="319">
        <v>480</v>
      </c>
      <c r="B490" s="319">
        <f t="shared" si="173"/>
        <v>4</v>
      </c>
      <c r="C490" s="320">
        <v>6181</v>
      </c>
      <c r="D490" s="320" t="s">
        <v>1547</v>
      </c>
      <c r="F490" s="343" t="s">
        <v>250</v>
      </c>
      <c r="G490" s="343"/>
      <c r="H490" s="346">
        <v>6181</v>
      </c>
      <c r="I490" s="343" t="s">
        <v>250</v>
      </c>
      <c r="J490" s="343" t="s">
        <v>250</v>
      </c>
      <c r="K490" s="343" t="s">
        <v>250</v>
      </c>
      <c r="L490" s="343" t="s">
        <v>250</v>
      </c>
      <c r="M490" s="343" t="s">
        <v>250</v>
      </c>
      <c r="N490" s="346" t="s">
        <v>620</v>
      </c>
      <c r="O490" s="345"/>
      <c r="Q490" s="345">
        <f>O490-Q491-Q492</f>
        <v>0</v>
      </c>
      <c r="R490" s="324" t="s">
        <v>250</v>
      </c>
      <c r="S490" s="345"/>
      <c r="U490" s="345">
        <f>S490+U491+U492</f>
        <v>0</v>
      </c>
      <c r="W490" s="456"/>
      <c r="X490" s="456"/>
      <c r="Y490" s="456"/>
    </row>
    <row r="491" spans="1:25" s="319" customFormat="1" ht="15" customHeight="1">
      <c r="A491" s="319">
        <v>481</v>
      </c>
      <c r="B491" s="319">
        <f t="shared" si="173"/>
        <v>5</v>
      </c>
      <c r="C491" s="320">
        <v>61811</v>
      </c>
      <c r="D491" s="320"/>
      <c r="E491" s="320"/>
      <c r="F491" s="347" t="s">
        <v>250</v>
      </c>
      <c r="G491" s="347"/>
      <c r="H491" s="347" t="s">
        <v>250</v>
      </c>
      <c r="I491" s="348">
        <v>61811</v>
      </c>
      <c r="J491" s="347" t="s">
        <v>250</v>
      </c>
      <c r="K491" s="347" t="s">
        <v>250</v>
      </c>
      <c r="L491" s="347" t="s">
        <v>250</v>
      </c>
      <c r="M491" s="347" t="s">
        <v>250</v>
      </c>
      <c r="N491" s="348" t="s">
        <v>621</v>
      </c>
      <c r="O491" s="345"/>
      <c r="Q491" s="349">
        <f t="shared" ref="Q491:Q492" si="184">O491</f>
        <v>0</v>
      </c>
      <c r="R491" s="319" t="s">
        <v>250</v>
      </c>
      <c r="S491" s="345"/>
      <c r="U491" s="349">
        <f t="shared" ref="U491:U492" si="185">S491</f>
        <v>0</v>
      </c>
      <c r="W491" s="457"/>
      <c r="X491" s="457"/>
      <c r="Y491" s="457"/>
    </row>
    <row r="492" spans="1:25" s="319" customFormat="1" ht="15" customHeight="1">
      <c r="A492" s="319">
        <v>482</v>
      </c>
      <c r="B492" s="319">
        <f t="shared" si="173"/>
        <v>5</v>
      </c>
      <c r="C492" s="320">
        <v>61812</v>
      </c>
      <c r="D492" s="320"/>
      <c r="E492" s="320"/>
      <c r="F492" s="347" t="s">
        <v>250</v>
      </c>
      <c r="G492" s="347"/>
      <c r="H492" s="347" t="s">
        <v>250</v>
      </c>
      <c r="I492" s="348">
        <v>61812</v>
      </c>
      <c r="J492" s="347" t="s">
        <v>250</v>
      </c>
      <c r="K492" s="347" t="s">
        <v>250</v>
      </c>
      <c r="L492" s="347" t="s">
        <v>250</v>
      </c>
      <c r="M492" s="347" t="s">
        <v>250</v>
      </c>
      <c r="N492" s="348" t="s">
        <v>622</v>
      </c>
      <c r="O492" s="345"/>
      <c r="Q492" s="349">
        <f t="shared" si="184"/>
        <v>0</v>
      </c>
      <c r="R492" s="319" t="s">
        <v>250</v>
      </c>
      <c r="S492" s="345"/>
      <c r="U492" s="349">
        <f t="shared" si="185"/>
        <v>0</v>
      </c>
      <c r="W492" s="457"/>
      <c r="X492" s="457"/>
      <c r="Y492" s="457"/>
    </row>
    <row r="493" spans="1:25" ht="15" customHeight="1">
      <c r="A493" s="319">
        <v>483</v>
      </c>
      <c r="B493" s="319">
        <f t="shared" si="173"/>
        <v>4</v>
      </c>
      <c r="C493" s="320">
        <v>6182</v>
      </c>
      <c r="D493" s="320" t="s">
        <v>1547</v>
      </c>
      <c r="F493" s="343" t="s">
        <v>250</v>
      </c>
      <c r="G493" s="343"/>
      <c r="H493" s="346">
        <v>6182</v>
      </c>
      <c r="I493" s="343" t="s">
        <v>250</v>
      </c>
      <c r="J493" s="343" t="s">
        <v>250</v>
      </c>
      <c r="K493" s="343" t="s">
        <v>250</v>
      </c>
      <c r="L493" s="343" t="s">
        <v>250</v>
      </c>
      <c r="M493" s="343" t="s">
        <v>250</v>
      </c>
      <c r="N493" s="346" t="s">
        <v>623</v>
      </c>
      <c r="O493" s="345"/>
      <c r="Q493" s="345">
        <f>O493-Q494-Q495-Q496</f>
        <v>0</v>
      </c>
      <c r="R493" s="324" t="s">
        <v>250</v>
      </c>
      <c r="S493" s="345"/>
      <c r="U493" s="345">
        <f>S493+U494+U495+U496</f>
        <v>0</v>
      </c>
      <c r="W493" s="456"/>
      <c r="X493" s="456"/>
      <c r="Y493" s="456"/>
    </row>
    <row r="494" spans="1:25" ht="15" customHeight="1">
      <c r="A494" s="319">
        <v>484</v>
      </c>
      <c r="B494" s="319">
        <f t="shared" si="173"/>
        <v>5</v>
      </c>
      <c r="C494" s="320">
        <v>61821</v>
      </c>
      <c r="D494" s="320" t="s">
        <v>1547</v>
      </c>
      <c r="F494" s="343" t="s">
        <v>250</v>
      </c>
      <c r="G494" s="343"/>
      <c r="H494" s="343" t="s">
        <v>250</v>
      </c>
      <c r="I494" s="350">
        <v>61821</v>
      </c>
      <c r="J494" s="343" t="s">
        <v>250</v>
      </c>
      <c r="K494" s="343" t="s">
        <v>250</v>
      </c>
      <c r="L494" s="343" t="s">
        <v>250</v>
      </c>
      <c r="M494" s="343" t="s">
        <v>250</v>
      </c>
      <c r="N494" s="350" t="s">
        <v>624</v>
      </c>
      <c r="O494" s="345"/>
      <c r="Q494" s="345">
        <f t="shared" ref="Q494:Q496" si="186">O494</f>
        <v>0</v>
      </c>
      <c r="R494" s="324" t="s">
        <v>250</v>
      </c>
      <c r="S494" s="345"/>
      <c r="U494" s="345">
        <f t="shared" ref="U494:U496" si="187">S494</f>
        <v>0</v>
      </c>
      <c r="W494" s="456"/>
      <c r="X494" s="456"/>
      <c r="Y494" s="456"/>
    </row>
    <row r="495" spans="1:25" ht="15" customHeight="1">
      <c r="A495" s="319">
        <v>485</v>
      </c>
      <c r="B495" s="319">
        <f t="shared" si="173"/>
        <v>5</v>
      </c>
      <c r="C495" s="320">
        <v>61822</v>
      </c>
      <c r="D495" s="320" t="s">
        <v>1547</v>
      </c>
      <c r="F495" s="343" t="s">
        <v>250</v>
      </c>
      <c r="G495" s="343"/>
      <c r="H495" s="343" t="s">
        <v>250</v>
      </c>
      <c r="I495" s="350">
        <v>61822</v>
      </c>
      <c r="J495" s="343" t="s">
        <v>250</v>
      </c>
      <c r="K495" s="343" t="s">
        <v>250</v>
      </c>
      <c r="L495" s="343" t="s">
        <v>250</v>
      </c>
      <c r="M495" s="343" t="s">
        <v>250</v>
      </c>
      <c r="N495" s="350" t="s">
        <v>625</v>
      </c>
      <c r="O495" s="345"/>
      <c r="Q495" s="345">
        <f t="shared" si="186"/>
        <v>0</v>
      </c>
      <c r="R495" s="324" t="s">
        <v>250</v>
      </c>
      <c r="S495" s="345"/>
      <c r="U495" s="345">
        <f t="shared" si="187"/>
        <v>0</v>
      </c>
      <c r="W495" s="456"/>
      <c r="X495" s="456"/>
      <c r="Y495" s="456"/>
    </row>
    <row r="496" spans="1:25" ht="15" customHeight="1">
      <c r="A496" s="319">
        <v>486</v>
      </c>
      <c r="B496" s="319">
        <f t="shared" si="173"/>
        <v>5</v>
      </c>
      <c r="C496" s="320">
        <v>61828</v>
      </c>
      <c r="D496" s="320" t="s">
        <v>1547</v>
      </c>
      <c r="F496" s="343" t="s">
        <v>250</v>
      </c>
      <c r="G496" s="343"/>
      <c r="H496" s="343" t="s">
        <v>250</v>
      </c>
      <c r="I496" s="350">
        <v>61828</v>
      </c>
      <c r="J496" s="343" t="s">
        <v>250</v>
      </c>
      <c r="K496" s="343" t="s">
        <v>250</v>
      </c>
      <c r="L496" s="343" t="s">
        <v>250</v>
      </c>
      <c r="M496" s="343" t="s">
        <v>250</v>
      </c>
      <c r="N496" s="350" t="s">
        <v>626</v>
      </c>
      <c r="O496" s="345"/>
      <c r="Q496" s="345">
        <f t="shared" si="186"/>
        <v>0</v>
      </c>
      <c r="R496" s="324" t="s">
        <v>250</v>
      </c>
      <c r="S496" s="345"/>
      <c r="U496" s="345">
        <f t="shared" si="187"/>
        <v>0</v>
      </c>
      <c r="W496" s="456"/>
      <c r="X496" s="456"/>
      <c r="Y496" s="456"/>
    </row>
    <row r="497" spans="1:25" ht="15" customHeight="1">
      <c r="A497" s="319">
        <v>487</v>
      </c>
      <c r="B497" s="319">
        <f t="shared" si="173"/>
        <v>4</v>
      </c>
      <c r="C497" s="320">
        <v>6183</v>
      </c>
      <c r="D497" s="320" t="s">
        <v>1547</v>
      </c>
      <c r="F497" s="343" t="s">
        <v>250</v>
      </c>
      <c r="G497" s="343"/>
      <c r="H497" s="346">
        <v>6183</v>
      </c>
      <c r="I497" s="343" t="s">
        <v>250</v>
      </c>
      <c r="J497" s="343" t="s">
        <v>250</v>
      </c>
      <c r="K497" s="343" t="s">
        <v>250</v>
      </c>
      <c r="L497" s="343" t="s">
        <v>250</v>
      </c>
      <c r="M497" s="343" t="s">
        <v>250</v>
      </c>
      <c r="N497" s="346" t="s">
        <v>627</v>
      </c>
      <c r="O497" s="345"/>
      <c r="Q497" s="345">
        <f>O497</f>
        <v>0</v>
      </c>
      <c r="R497" s="324" t="s">
        <v>250</v>
      </c>
      <c r="S497" s="345"/>
      <c r="U497" s="345">
        <f>S497</f>
        <v>0</v>
      </c>
      <c r="W497" s="456"/>
      <c r="X497" s="456"/>
      <c r="Y497" s="456"/>
    </row>
    <row r="498" spans="1:25" ht="15" customHeight="1">
      <c r="A498" s="319">
        <v>488</v>
      </c>
      <c r="B498" s="319">
        <f t="shared" si="173"/>
        <v>4</v>
      </c>
      <c r="C498" s="320">
        <v>6184</v>
      </c>
      <c r="D498" s="320" t="s">
        <v>1547</v>
      </c>
      <c r="F498" s="343" t="s">
        <v>250</v>
      </c>
      <c r="G498" s="343"/>
      <c r="H498" s="346">
        <v>6184</v>
      </c>
      <c r="I498" s="343" t="s">
        <v>250</v>
      </c>
      <c r="J498" s="343" t="s">
        <v>250</v>
      </c>
      <c r="K498" s="343" t="s">
        <v>250</v>
      </c>
      <c r="L498" s="343" t="s">
        <v>250</v>
      </c>
      <c r="M498" s="343" t="s">
        <v>250</v>
      </c>
      <c r="N498" s="346" t="s">
        <v>628</v>
      </c>
      <c r="O498" s="345"/>
      <c r="Q498" s="345">
        <f>O498-Q499-Q500</f>
        <v>0</v>
      </c>
      <c r="R498" s="324" t="s">
        <v>250</v>
      </c>
      <c r="S498" s="345"/>
      <c r="U498" s="345">
        <f>S498+U499+U500</f>
        <v>0</v>
      </c>
      <c r="W498" s="456"/>
      <c r="X498" s="456"/>
      <c r="Y498" s="456"/>
    </row>
    <row r="499" spans="1:25" ht="15" customHeight="1">
      <c r="A499" s="319">
        <v>489</v>
      </c>
      <c r="B499" s="319">
        <f t="shared" si="173"/>
        <v>5</v>
      </c>
      <c r="C499" s="320">
        <v>61841</v>
      </c>
      <c r="D499" s="320" t="s">
        <v>1547</v>
      </c>
      <c r="F499" s="343" t="s">
        <v>250</v>
      </c>
      <c r="G499" s="343"/>
      <c r="H499" s="343" t="s">
        <v>250</v>
      </c>
      <c r="I499" s="350">
        <v>61841</v>
      </c>
      <c r="J499" s="343" t="s">
        <v>250</v>
      </c>
      <c r="K499" s="343" t="s">
        <v>250</v>
      </c>
      <c r="L499" s="343" t="s">
        <v>250</v>
      </c>
      <c r="M499" s="343" t="s">
        <v>250</v>
      </c>
      <c r="N499" s="350" t="s">
        <v>629</v>
      </c>
      <c r="O499" s="345"/>
      <c r="Q499" s="345">
        <f t="shared" ref="Q499:Q500" si="188">O499</f>
        <v>0</v>
      </c>
      <c r="R499" s="324" t="s">
        <v>250</v>
      </c>
      <c r="S499" s="345"/>
      <c r="U499" s="345">
        <f t="shared" ref="U499:U500" si="189">S499</f>
        <v>0</v>
      </c>
      <c r="W499" s="456"/>
      <c r="X499" s="456"/>
      <c r="Y499" s="456"/>
    </row>
    <row r="500" spans="1:25" ht="15" customHeight="1">
      <c r="A500" s="319">
        <v>490</v>
      </c>
      <c r="B500" s="319">
        <f t="shared" si="173"/>
        <v>5</v>
      </c>
      <c r="C500" s="320">
        <v>61848</v>
      </c>
      <c r="D500" s="320" t="s">
        <v>1547</v>
      </c>
      <c r="F500" s="343" t="s">
        <v>250</v>
      </c>
      <c r="G500" s="343"/>
      <c r="H500" s="343" t="s">
        <v>250</v>
      </c>
      <c r="I500" s="350">
        <v>61848</v>
      </c>
      <c r="J500" s="343" t="s">
        <v>250</v>
      </c>
      <c r="K500" s="343" t="s">
        <v>250</v>
      </c>
      <c r="L500" s="343" t="s">
        <v>250</v>
      </c>
      <c r="M500" s="343" t="s">
        <v>250</v>
      </c>
      <c r="N500" s="350" t="s">
        <v>630</v>
      </c>
      <c r="O500" s="345"/>
      <c r="Q500" s="345">
        <f t="shared" si="188"/>
        <v>0</v>
      </c>
      <c r="R500" s="324" t="s">
        <v>250</v>
      </c>
      <c r="S500" s="345"/>
      <c r="U500" s="345">
        <f t="shared" si="189"/>
        <v>0</v>
      </c>
      <c r="W500" s="456"/>
      <c r="X500" s="456"/>
      <c r="Y500" s="456"/>
    </row>
    <row r="501" spans="1:25" ht="15" customHeight="1">
      <c r="A501" s="319">
        <v>491</v>
      </c>
      <c r="B501" s="319">
        <f t="shared" si="173"/>
        <v>4</v>
      </c>
      <c r="C501" s="320">
        <v>6185</v>
      </c>
      <c r="D501" s="320" t="s">
        <v>1547</v>
      </c>
      <c r="F501" s="343" t="s">
        <v>250</v>
      </c>
      <c r="G501" s="343"/>
      <c r="H501" s="346">
        <v>6185</v>
      </c>
      <c r="I501" s="343" t="s">
        <v>250</v>
      </c>
      <c r="J501" s="343" t="s">
        <v>250</v>
      </c>
      <c r="K501" s="343" t="s">
        <v>250</v>
      </c>
      <c r="L501" s="343" t="s">
        <v>250</v>
      </c>
      <c r="M501" s="343" t="s">
        <v>250</v>
      </c>
      <c r="N501" s="346" t="s">
        <v>631</v>
      </c>
      <c r="O501" s="345"/>
      <c r="Q501" s="345">
        <f>O501</f>
        <v>0</v>
      </c>
      <c r="R501" s="324" t="s">
        <v>250</v>
      </c>
      <c r="S501" s="345"/>
      <c r="U501" s="345">
        <f>S501</f>
        <v>0</v>
      </c>
      <c r="W501" s="456"/>
      <c r="X501" s="456"/>
      <c r="Y501" s="456"/>
    </row>
    <row r="502" spans="1:25" ht="15" customHeight="1">
      <c r="A502" s="319">
        <v>492</v>
      </c>
      <c r="B502" s="319">
        <f t="shared" si="173"/>
        <v>4</v>
      </c>
      <c r="C502" s="320">
        <v>6186</v>
      </c>
      <c r="D502" s="320" t="s">
        <v>1547</v>
      </c>
      <c r="F502" s="343" t="s">
        <v>250</v>
      </c>
      <c r="G502" s="343"/>
      <c r="H502" s="346">
        <v>6186</v>
      </c>
      <c r="I502" s="343" t="s">
        <v>250</v>
      </c>
      <c r="J502" s="343" t="s">
        <v>250</v>
      </c>
      <c r="K502" s="343" t="s">
        <v>250</v>
      </c>
      <c r="L502" s="343" t="s">
        <v>250</v>
      </c>
      <c r="M502" s="343" t="s">
        <v>250</v>
      </c>
      <c r="N502" s="346" t="s">
        <v>632</v>
      </c>
      <c r="O502" s="345"/>
      <c r="Q502" s="345">
        <f t="shared" ref="Q502:Q503" si="190">O502</f>
        <v>0</v>
      </c>
      <c r="R502" s="324" t="s">
        <v>250</v>
      </c>
      <c r="S502" s="345"/>
      <c r="U502" s="345">
        <f t="shared" ref="U502:U503" si="191">S502</f>
        <v>0</v>
      </c>
      <c r="W502" s="456"/>
      <c r="X502" s="456"/>
      <c r="Y502" s="456"/>
    </row>
    <row r="503" spans="1:25" ht="15" customHeight="1">
      <c r="A503" s="319">
        <v>493</v>
      </c>
      <c r="B503" s="319">
        <f t="shared" si="173"/>
        <v>4</v>
      </c>
      <c r="C503" s="320">
        <v>6187</v>
      </c>
      <c r="D503" s="320" t="s">
        <v>1547</v>
      </c>
      <c r="F503" s="343" t="s">
        <v>250</v>
      </c>
      <c r="G503" s="343"/>
      <c r="H503" s="346">
        <v>6187</v>
      </c>
      <c r="I503" s="343" t="s">
        <v>250</v>
      </c>
      <c r="J503" s="343" t="s">
        <v>250</v>
      </c>
      <c r="K503" s="343" t="s">
        <v>250</v>
      </c>
      <c r="L503" s="343" t="s">
        <v>250</v>
      </c>
      <c r="M503" s="343" t="s">
        <v>250</v>
      </c>
      <c r="N503" s="346" t="s">
        <v>633</v>
      </c>
      <c r="O503" s="345"/>
      <c r="Q503" s="345">
        <f t="shared" si="190"/>
        <v>0</v>
      </c>
      <c r="R503" s="324" t="s">
        <v>250</v>
      </c>
      <c r="S503" s="345"/>
      <c r="U503" s="345">
        <f t="shared" si="191"/>
        <v>0</v>
      </c>
      <c r="W503" s="456"/>
      <c r="X503" s="456"/>
      <c r="Y503" s="456"/>
    </row>
    <row r="504" spans="1:25" ht="15" customHeight="1">
      <c r="A504" s="319">
        <v>494</v>
      </c>
      <c r="B504" s="319">
        <f t="shared" si="173"/>
        <v>4</v>
      </c>
      <c r="C504" s="320">
        <v>6188</v>
      </c>
      <c r="D504" s="320" t="s">
        <v>1547</v>
      </c>
      <c r="F504" s="343" t="s">
        <v>250</v>
      </c>
      <c r="G504" s="343"/>
      <c r="H504" s="346">
        <v>6188</v>
      </c>
      <c r="I504" s="343" t="s">
        <v>250</v>
      </c>
      <c r="J504" s="343" t="s">
        <v>250</v>
      </c>
      <c r="K504" s="343" t="s">
        <v>250</v>
      </c>
      <c r="L504" s="343" t="s">
        <v>250</v>
      </c>
      <c r="M504" s="343" t="s">
        <v>250</v>
      </c>
      <c r="N504" s="346" t="s">
        <v>634</v>
      </c>
      <c r="O504" s="345"/>
      <c r="Q504" s="345">
        <f>O504-Q505-Q506-Q507-Q508-Q509-Q510-Q511-Q512</f>
        <v>0</v>
      </c>
      <c r="R504" s="324" t="s">
        <v>250</v>
      </c>
      <c r="S504" s="345"/>
      <c r="U504" s="345">
        <f>S504+U505+U506+U512</f>
        <v>0</v>
      </c>
      <c r="W504" s="456"/>
      <c r="X504" s="456"/>
      <c r="Y504" s="456"/>
    </row>
    <row r="505" spans="1:25" ht="15" customHeight="1">
      <c r="A505" s="319">
        <v>495</v>
      </c>
      <c r="B505" s="319">
        <f t="shared" si="173"/>
        <v>5</v>
      </c>
      <c r="C505" s="320">
        <v>61881</v>
      </c>
      <c r="D505" s="320" t="s">
        <v>1547</v>
      </c>
      <c r="F505" s="343" t="s">
        <v>250</v>
      </c>
      <c r="G505" s="343"/>
      <c r="H505" s="343" t="s">
        <v>250</v>
      </c>
      <c r="I505" s="350">
        <v>61881</v>
      </c>
      <c r="J505" s="343" t="s">
        <v>250</v>
      </c>
      <c r="K505" s="343" t="s">
        <v>250</v>
      </c>
      <c r="L505" s="343" t="s">
        <v>250</v>
      </c>
      <c r="M505" s="343" t="s">
        <v>250</v>
      </c>
      <c r="N505" s="350" t="s">
        <v>635</v>
      </c>
      <c r="O505" s="345"/>
      <c r="Q505" s="345">
        <f>O505</f>
        <v>0</v>
      </c>
      <c r="R505" s="324" t="s">
        <v>250</v>
      </c>
      <c r="S505" s="345"/>
      <c r="U505" s="345">
        <f>S505</f>
        <v>0</v>
      </c>
      <c r="W505" s="456"/>
      <c r="X505" s="456"/>
      <c r="Y505" s="456"/>
    </row>
    <row r="506" spans="1:25" ht="15" customHeight="1">
      <c r="A506" s="319">
        <v>496</v>
      </c>
      <c r="B506" s="319">
        <f t="shared" si="173"/>
        <v>5</v>
      </c>
      <c r="C506" s="320">
        <v>61882</v>
      </c>
      <c r="D506" s="320" t="s">
        <v>1547</v>
      </c>
      <c r="F506" s="343" t="s">
        <v>250</v>
      </c>
      <c r="G506" s="343"/>
      <c r="H506" s="343" t="s">
        <v>250</v>
      </c>
      <c r="I506" s="350">
        <v>61882</v>
      </c>
      <c r="J506" s="343" t="s">
        <v>250</v>
      </c>
      <c r="K506" s="343" t="s">
        <v>250</v>
      </c>
      <c r="L506" s="343" t="s">
        <v>250</v>
      </c>
      <c r="M506" s="343" t="s">
        <v>250</v>
      </c>
      <c r="N506" s="350" t="s">
        <v>636</v>
      </c>
      <c r="O506" s="345"/>
      <c r="Q506" s="345">
        <f>O506-Q507-Q508-Q509-Q510-Q511</f>
        <v>0</v>
      </c>
      <c r="R506" s="324" t="s">
        <v>250</v>
      </c>
      <c r="S506" s="345"/>
      <c r="U506" s="345">
        <f>S506+U507+U508+U509+U510+U511</f>
        <v>0</v>
      </c>
      <c r="W506" s="456"/>
      <c r="X506" s="456"/>
      <c r="Y506" s="456"/>
    </row>
    <row r="507" spans="1:25" ht="15" customHeight="1">
      <c r="A507" s="319">
        <v>497</v>
      </c>
      <c r="B507" s="319">
        <f t="shared" si="173"/>
        <v>6</v>
      </c>
      <c r="C507" s="320">
        <v>618821</v>
      </c>
      <c r="D507" s="320" t="s">
        <v>1547</v>
      </c>
      <c r="F507" s="343" t="s">
        <v>250</v>
      </c>
      <c r="G507" s="343"/>
      <c r="H507" s="343" t="s">
        <v>250</v>
      </c>
      <c r="I507" s="343" t="s">
        <v>250</v>
      </c>
      <c r="J507" s="352">
        <v>618821</v>
      </c>
      <c r="K507" s="343" t="s">
        <v>250</v>
      </c>
      <c r="L507" s="343" t="s">
        <v>250</v>
      </c>
      <c r="M507" s="343" t="s">
        <v>250</v>
      </c>
      <c r="N507" s="352" t="s">
        <v>624</v>
      </c>
      <c r="O507" s="345"/>
      <c r="Q507" s="345">
        <f t="shared" ref="Q507:Q511" si="192">O507</f>
        <v>0</v>
      </c>
      <c r="R507" s="324" t="s">
        <v>250</v>
      </c>
      <c r="S507" s="345"/>
      <c r="U507" s="345">
        <f t="shared" ref="U507:U511" si="193">S507</f>
        <v>0</v>
      </c>
      <c r="W507" s="456"/>
      <c r="X507" s="456"/>
      <c r="Y507" s="456"/>
    </row>
    <row r="508" spans="1:25" ht="15" customHeight="1">
      <c r="A508" s="319">
        <v>498</v>
      </c>
      <c r="B508" s="319">
        <f t="shared" si="173"/>
        <v>6</v>
      </c>
      <c r="C508" s="320">
        <v>618822</v>
      </c>
      <c r="D508" s="320" t="s">
        <v>1547</v>
      </c>
      <c r="F508" s="343" t="s">
        <v>250</v>
      </c>
      <c r="G508" s="343"/>
      <c r="H508" s="343" t="s">
        <v>250</v>
      </c>
      <c r="I508" s="343" t="s">
        <v>250</v>
      </c>
      <c r="J508" s="352">
        <v>618822</v>
      </c>
      <c r="K508" s="343" t="s">
        <v>250</v>
      </c>
      <c r="L508" s="343" t="s">
        <v>250</v>
      </c>
      <c r="M508" s="343" t="s">
        <v>250</v>
      </c>
      <c r="N508" s="352" t="s">
        <v>625</v>
      </c>
      <c r="O508" s="345"/>
      <c r="Q508" s="345">
        <f t="shared" si="192"/>
        <v>0</v>
      </c>
      <c r="R508" s="324" t="s">
        <v>250</v>
      </c>
      <c r="S508" s="345"/>
      <c r="U508" s="345">
        <f t="shared" si="193"/>
        <v>0</v>
      </c>
      <c r="W508" s="456"/>
      <c r="X508" s="456"/>
      <c r="Y508" s="456"/>
    </row>
    <row r="509" spans="1:25" ht="15" customHeight="1">
      <c r="A509" s="319">
        <v>499</v>
      </c>
      <c r="B509" s="319">
        <f t="shared" si="173"/>
        <v>6</v>
      </c>
      <c r="C509" s="320">
        <v>618823</v>
      </c>
      <c r="D509" s="320" t="s">
        <v>1547</v>
      </c>
      <c r="F509" s="343" t="s">
        <v>250</v>
      </c>
      <c r="G509" s="343"/>
      <c r="H509" s="343" t="s">
        <v>250</v>
      </c>
      <c r="I509" s="343" t="s">
        <v>250</v>
      </c>
      <c r="J509" s="352">
        <v>618823</v>
      </c>
      <c r="K509" s="343" t="s">
        <v>250</v>
      </c>
      <c r="L509" s="343" t="s">
        <v>250</v>
      </c>
      <c r="M509" s="343" t="s">
        <v>250</v>
      </c>
      <c r="N509" s="352" t="s">
        <v>637</v>
      </c>
      <c r="O509" s="345"/>
      <c r="Q509" s="345">
        <f t="shared" si="192"/>
        <v>0</v>
      </c>
      <c r="R509" s="324" t="s">
        <v>250</v>
      </c>
      <c r="S509" s="345"/>
      <c r="U509" s="345">
        <f t="shared" si="193"/>
        <v>0</v>
      </c>
      <c r="W509" s="456"/>
      <c r="X509" s="456"/>
      <c r="Y509" s="456"/>
    </row>
    <row r="510" spans="1:25" ht="15" customHeight="1">
      <c r="A510" s="319">
        <v>500</v>
      </c>
      <c r="B510" s="319">
        <f t="shared" si="173"/>
        <v>6</v>
      </c>
      <c r="C510" s="320">
        <v>618824</v>
      </c>
      <c r="D510" s="320" t="s">
        <v>1547</v>
      </c>
      <c r="F510" s="343" t="s">
        <v>250</v>
      </c>
      <c r="G510" s="343"/>
      <c r="H510" s="343" t="s">
        <v>250</v>
      </c>
      <c r="I510" s="343" t="s">
        <v>250</v>
      </c>
      <c r="J510" s="352">
        <v>618824</v>
      </c>
      <c r="K510" s="343" t="s">
        <v>250</v>
      </c>
      <c r="L510" s="343" t="s">
        <v>250</v>
      </c>
      <c r="M510" s="343" t="s">
        <v>250</v>
      </c>
      <c r="N510" s="352" t="s">
        <v>638</v>
      </c>
      <c r="O510" s="345"/>
      <c r="Q510" s="345">
        <f t="shared" si="192"/>
        <v>0</v>
      </c>
      <c r="R510" s="324" t="s">
        <v>250</v>
      </c>
      <c r="S510" s="345"/>
      <c r="U510" s="345">
        <f t="shared" si="193"/>
        <v>0</v>
      </c>
      <c r="W510" s="456"/>
      <c r="X510" s="456"/>
      <c r="Y510" s="456"/>
    </row>
    <row r="511" spans="1:25" ht="15" customHeight="1">
      <c r="A511" s="319">
        <v>501</v>
      </c>
      <c r="B511" s="319">
        <f t="shared" si="173"/>
        <v>6</v>
      </c>
      <c r="C511" s="320">
        <v>618828</v>
      </c>
      <c r="D511" s="320" t="s">
        <v>1547</v>
      </c>
      <c r="F511" s="343" t="s">
        <v>250</v>
      </c>
      <c r="G511" s="343"/>
      <c r="H511" s="343" t="s">
        <v>250</v>
      </c>
      <c r="I511" s="343" t="s">
        <v>250</v>
      </c>
      <c r="J511" s="352">
        <v>618828</v>
      </c>
      <c r="K511" s="343" t="s">
        <v>250</v>
      </c>
      <c r="L511" s="343" t="s">
        <v>250</v>
      </c>
      <c r="M511" s="343" t="s">
        <v>250</v>
      </c>
      <c r="N511" s="352" t="s">
        <v>639</v>
      </c>
      <c r="O511" s="345"/>
      <c r="Q511" s="345">
        <f t="shared" si="192"/>
        <v>0</v>
      </c>
      <c r="R511" s="324" t="s">
        <v>250</v>
      </c>
      <c r="S511" s="345"/>
      <c r="U511" s="345">
        <f t="shared" si="193"/>
        <v>0</v>
      </c>
      <c r="W511" s="456"/>
      <c r="X511" s="456"/>
      <c r="Y511" s="456"/>
    </row>
    <row r="512" spans="1:25" ht="15" customHeight="1">
      <c r="A512" s="319">
        <v>502</v>
      </c>
      <c r="B512" s="319">
        <f t="shared" si="173"/>
        <v>5</v>
      </c>
      <c r="C512" s="320">
        <v>61888</v>
      </c>
      <c r="D512" s="320" t="s">
        <v>1547</v>
      </c>
      <c r="F512" s="343" t="s">
        <v>250</v>
      </c>
      <c r="G512" s="343"/>
      <c r="H512" s="343" t="s">
        <v>250</v>
      </c>
      <c r="I512" s="350">
        <v>61888</v>
      </c>
      <c r="J512" s="343" t="s">
        <v>250</v>
      </c>
      <c r="K512" s="343" t="s">
        <v>250</v>
      </c>
      <c r="L512" s="343" t="s">
        <v>250</v>
      </c>
      <c r="M512" s="343" t="s">
        <v>250</v>
      </c>
      <c r="N512" s="350" t="s">
        <v>640</v>
      </c>
      <c r="O512" s="345"/>
      <c r="Q512" s="345">
        <f>O512</f>
        <v>0</v>
      </c>
      <c r="R512" s="324" t="s">
        <v>250</v>
      </c>
      <c r="S512" s="345"/>
      <c r="U512" s="345">
        <f>S512</f>
        <v>0</v>
      </c>
      <c r="W512" s="462"/>
      <c r="X512" s="463"/>
      <c r="Y512" s="464"/>
    </row>
    <row r="513" spans="1:25" ht="15" customHeight="1">
      <c r="A513" s="319">
        <v>503</v>
      </c>
      <c r="B513" s="319">
        <f t="shared" si="173"/>
        <v>3</v>
      </c>
      <c r="C513" s="320">
        <v>619</v>
      </c>
      <c r="D513" s="320" t="s">
        <v>1547</v>
      </c>
      <c r="F513" s="343" t="s">
        <v>250</v>
      </c>
      <c r="G513" s="344">
        <v>619</v>
      </c>
      <c r="H513" s="343" t="s">
        <v>250</v>
      </c>
      <c r="I513" s="343" t="s">
        <v>250</v>
      </c>
      <c r="J513" s="343" t="s">
        <v>250</v>
      </c>
      <c r="K513" s="343" t="s">
        <v>250</v>
      </c>
      <c r="L513" s="343" t="s">
        <v>250</v>
      </c>
      <c r="M513" s="343" t="s">
        <v>250</v>
      </c>
      <c r="N513" s="344" t="s">
        <v>641</v>
      </c>
      <c r="O513" s="345"/>
      <c r="Q513" s="345">
        <f>O513</f>
        <v>0</v>
      </c>
      <c r="R513" s="324" t="s">
        <v>250</v>
      </c>
      <c r="S513" s="345"/>
      <c r="U513" s="345">
        <f>S513</f>
        <v>0</v>
      </c>
      <c r="W513" s="456"/>
      <c r="X513" s="456"/>
      <c r="Y513" s="456"/>
    </row>
    <row r="514" spans="1:25" ht="15" customHeight="1">
      <c r="A514" s="319">
        <v>504</v>
      </c>
      <c r="B514" s="319">
        <f t="shared" si="173"/>
        <v>2</v>
      </c>
      <c r="C514" s="320">
        <v>62</v>
      </c>
      <c r="D514" s="320" t="s">
        <v>1547</v>
      </c>
      <c r="F514" s="340">
        <v>62</v>
      </c>
      <c r="G514" s="340"/>
      <c r="H514" s="340" t="s">
        <v>250</v>
      </c>
      <c r="I514" s="340" t="s">
        <v>250</v>
      </c>
      <c r="J514" s="340" t="s">
        <v>250</v>
      </c>
      <c r="K514" s="340" t="s">
        <v>250</v>
      </c>
      <c r="L514" s="340" t="s">
        <v>250</v>
      </c>
      <c r="M514" s="340" t="s">
        <v>250</v>
      </c>
      <c r="N514" s="340" t="s">
        <v>642</v>
      </c>
      <c r="O514" s="341"/>
      <c r="Q514" s="341"/>
      <c r="R514" s="324" t="s">
        <v>250</v>
      </c>
      <c r="S514" s="341"/>
      <c r="U514" s="341"/>
      <c r="W514" s="456"/>
      <c r="X514" s="456"/>
      <c r="Y514" s="456"/>
    </row>
    <row r="515" spans="1:25" ht="15" customHeight="1">
      <c r="A515" s="319">
        <v>505</v>
      </c>
      <c r="B515" s="319">
        <f t="shared" si="173"/>
        <v>3</v>
      </c>
      <c r="C515" s="320">
        <v>621</v>
      </c>
      <c r="D515" s="320" t="s">
        <v>1547</v>
      </c>
      <c r="F515" s="343" t="s">
        <v>250</v>
      </c>
      <c r="G515" s="344">
        <v>621</v>
      </c>
      <c r="H515" s="343" t="s">
        <v>250</v>
      </c>
      <c r="I515" s="343" t="s">
        <v>250</v>
      </c>
      <c r="J515" s="343" t="s">
        <v>250</v>
      </c>
      <c r="K515" s="343" t="s">
        <v>250</v>
      </c>
      <c r="L515" s="343" t="s">
        <v>250</v>
      </c>
      <c r="M515" s="343" t="s">
        <v>250</v>
      </c>
      <c r="N515" s="344" t="s">
        <v>643</v>
      </c>
      <c r="O515" s="345"/>
      <c r="Q515" s="345">
        <f>O515-SUM(Q516:Q551)</f>
        <v>0</v>
      </c>
      <c r="R515" s="324" t="s">
        <v>250</v>
      </c>
      <c r="S515" s="345"/>
      <c r="U515" s="345">
        <f>S515+U516+U545+U548</f>
        <v>0</v>
      </c>
      <c r="W515" s="456"/>
      <c r="X515" s="456"/>
      <c r="Y515" s="456"/>
    </row>
    <row r="516" spans="1:25" ht="15" customHeight="1">
      <c r="A516" s="319">
        <v>506</v>
      </c>
      <c r="B516" s="319">
        <f t="shared" si="173"/>
        <v>4</v>
      </c>
      <c r="C516" s="320">
        <v>6211</v>
      </c>
      <c r="D516" s="320" t="s">
        <v>1547</v>
      </c>
      <c r="F516" s="343" t="s">
        <v>250</v>
      </c>
      <c r="G516" s="343"/>
      <c r="H516" s="346">
        <v>6211</v>
      </c>
      <c r="I516" s="343" t="s">
        <v>250</v>
      </c>
      <c r="J516" s="343" t="s">
        <v>250</v>
      </c>
      <c r="K516" s="343" t="s">
        <v>250</v>
      </c>
      <c r="L516" s="343" t="s">
        <v>250</v>
      </c>
      <c r="M516" s="343" t="s">
        <v>250</v>
      </c>
      <c r="N516" s="346" t="s">
        <v>644</v>
      </c>
      <c r="O516" s="345"/>
      <c r="Q516" s="345">
        <f>O516-Q517-Q518-Q519-Q520-Q521-Q522-Q523-Q524-Q525-Q526-Q527-Q528-Q529-Q530-Q531-Q532-Q533-Q534-Q535-Q536-Q537-Q538-Q539-Q540-Q541-Q542-Q543-Q544</f>
        <v>0</v>
      </c>
      <c r="R516" s="324" t="s">
        <v>250</v>
      </c>
      <c r="S516" s="345"/>
      <c r="U516" s="345">
        <f>S516+U517+U523+U530+U533+U542+U543+U544</f>
        <v>0</v>
      </c>
      <c r="W516" s="456"/>
      <c r="X516" s="456"/>
      <c r="Y516" s="456"/>
    </row>
    <row r="517" spans="1:25" ht="15" customHeight="1">
      <c r="A517" s="319">
        <v>507</v>
      </c>
      <c r="B517" s="319">
        <f t="shared" si="173"/>
        <v>5</v>
      </c>
      <c r="C517" s="320">
        <v>62111</v>
      </c>
      <c r="D517" s="320" t="s">
        <v>1547</v>
      </c>
      <c r="F517" s="343" t="s">
        <v>250</v>
      </c>
      <c r="G517" s="343"/>
      <c r="H517" s="343" t="s">
        <v>250</v>
      </c>
      <c r="I517" s="350">
        <v>62111</v>
      </c>
      <c r="J517" s="343" t="s">
        <v>250</v>
      </c>
      <c r="K517" s="343" t="s">
        <v>250</v>
      </c>
      <c r="L517" s="343" t="s">
        <v>250</v>
      </c>
      <c r="M517" s="343" t="s">
        <v>250</v>
      </c>
      <c r="N517" s="350" t="s">
        <v>645</v>
      </c>
      <c r="O517" s="345"/>
      <c r="Q517" s="345">
        <f>O517-Q518-Q519-Q520-Q521-Q522</f>
        <v>0</v>
      </c>
      <c r="R517" s="324" t="s">
        <v>250</v>
      </c>
      <c r="S517" s="345"/>
      <c r="U517" s="345">
        <f>S517+U518+U519+U520</f>
        <v>0</v>
      </c>
      <c r="W517" s="456"/>
      <c r="X517" s="456"/>
      <c r="Y517" s="456"/>
    </row>
    <row r="518" spans="1:25" ht="15" customHeight="1">
      <c r="A518" s="319">
        <v>508</v>
      </c>
      <c r="B518" s="319">
        <f t="shared" si="173"/>
        <v>6</v>
      </c>
      <c r="C518" s="320">
        <v>621111</v>
      </c>
      <c r="D518" s="320" t="s">
        <v>1547</v>
      </c>
      <c r="F518" s="343" t="s">
        <v>250</v>
      </c>
      <c r="G518" s="343"/>
      <c r="H518" s="343" t="s">
        <v>250</v>
      </c>
      <c r="I518" s="343" t="s">
        <v>250</v>
      </c>
      <c r="J518" s="352">
        <v>621111</v>
      </c>
      <c r="K518" s="343" t="s">
        <v>250</v>
      </c>
      <c r="L518" s="343" t="s">
        <v>250</v>
      </c>
      <c r="M518" s="343" t="s">
        <v>250</v>
      </c>
      <c r="N518" s="352" t="s">
        <v>646</v>
      </c>
      <c r="O518" s="345"/>
      <c r="Q518" s="345">
        <f t="shared" ref="Q518:Q519" si="194">O518</f>
        <v>0</v>
      </c>
      <c r="R518" s="324" t="s">
        <v>250</v>
      </c>
      <c r="S518" s="345"/>
      <c r="U518" s="345">
        <f t="shared" ref="U518:U519" si="195">S518</f>
        <v>0</v>
      </c>
      <c r="W518" s="456"/>
      <c r="X518" s="456"/>
      <c r="Y518" s="456"/>
    </row>
    <row r="519" spans="1:25" ht="15" customHeight="1">
      <c r="A519" s="319">
        <v>509</v>
      </c>
      <c r="B519" s="319">
        <f t="shared" si="173"/>
        <v>6</v>
      </c>
      <c r="C519" s="320">
        <v>621112</v>
      </c>
      <c r="D519" s="320" t="s">
        <v>1547</v>
      </c>
      <c r="F519" s="343" t="s">
        <v>250</v>
      </c>
      <c r="G519" s="343"/>
      <c r="H519" s="343" t="s">
        <v>250</v>
      </c>
      <c r="I519" s="343" t="s">
        <v>250</v>
      </c>
      <c r="J519" s="352">
        <v>621112</v>
      </c>
      <c r="K519" s="343" t="s">
        <v>250</v>
      </c>
      <c r="L519" s="343" t="s">
        <v>250</v>
      </c>
      <c r="M519" s="343" t="s">
        <v>250</v>
      </c>
      <c r="N519" s="352" t="s">
        <v>647</v>
      </c>
      <c r="O519" s="345"/>
      <c r="Q519" s="345">
        <f t="shared" si="194"/>
        <v>0</v>
      </c>
      <c r="R519" s="324" t="s">
        <v>250</v>
      </c>
      <c r="S519" s="345"/>
      <c r="U519" s="345">
        <f t="shared" si="195"/>
        <v>0</v>
      </c>
      <c r="W519" s="456"/>
      <c r="X519" s="456"/>
      <c r="Y519" s="456"/>
    </row>
    <row r="520" spans="1:25" ht="15" customHeight="1">
      <c r="A520" s="319">
        <v>510</v>
      </c>
      <c r="B520" s="319">
        <f t="shared" si="173"/>
        <v>6</v>
      </c>
      <c r="C520" s="320">
        <v>621113</v>
      </c>
      <c r="D520" s="320" t="s">
        <v>1547</v>
      </c>
      <c r="F520" s="343" t="s">
        <v>250</v>
      </c>
      <c r="G520" s="343"/>
      <c r="H520" s="343" t="s">
        <v>250</v>
      </c>
      <c r="I520" s="343" t="s">
        <v>250</v>
      </c>
      <c r="J520" s="352">
        <v>621113</v>
      </c>
      <c r="K520" s="343" t="s">
        <v>250</v>
      </c>
      <c r="L520" s="343" t="s">
        <v>250</v>
      </c>
      <c r="M520" s="343" t="s">
        <v>250</v>
      </c>
      <c r="N520" s="352" t="s">
        <v>648</v>
      </c>
      <c r="O520" s="345"/>
      <c r="Q520" s="345">
        <f>O520-Q521-Q522</f>
        <v>0</v>
      </c>
      <c r="R520" s="324" t="s">
        <v>250</v>
      </c>
      <c r="S520" s="345"/>
      <c r="U520" s="345">
        <f>S520+U521+U522</f>
        <v>0</v>
      </c>
      <c r="W520" s="456"/>
      <c r="X520" s="456"/>
      <c r="Y520" s="456"/>
    </row>
    <row r="521" spans="1:25" s="319" customFormat="1" ht="15" customHeight="1">
      <c r="A521" s="319">
        <v>511</v>
      </c>
      <c r="B521" s="319">
        <f t="shared" si="173"/>
        <v>7</v>
      </c>
      <c r="C521" s="320">
        <v>6211131</v>
      </c>
      <c r="D521" s="320"/>
      <c r="E521" s="320"/>
      <c r="F521" s="347" t="s">
        <v>250</v>
      </c>
      <c r="G521" s="347"/>
      <c r="H521" s="347" t="s">
        <v>250</v>
      </c>
      <c r="I521" s="347" t="s">
        <v>250</v>
      </c>
      <c r="J521" s="347" t="s">
        <v>250</v>
      </c>
      <c r="K521" s="354">
        <v>6211131</v>
      </c>
      <c r="L521" s="347" t="s">
        <v>250</v>
      </c>
      <c r="M521" s="347" t="s">
        <v>250</v>
      </c>
      <c r="N521" s="354" t="s">
        <v>649</v>
      </c>
      <c r="O521" s="345"/>
      <c r="Q521" s="349">
        <f t="shared" ref="Q521:Q522" si="196">O521</f>
        <v>0</v>
      </c>
      <c r="R521" s="319" t="s">
        <v>250</v>
      </c>
      <c r="S521" s="345"/>
      <c r="U521" s="349">
        <f t="shared" ref="U521:U522" si="197">S521</f>
        <v>0</v>
      </c>
      <c r="W521" s="457"/>
      <c r="X521" s="457"/>
      <c r="Y521" s="457"/>
    </row>
    <row r="522" spans="1:25" s="319" customFormat="1" ht="15" customHeight="1">
      <c r="A522" s="319">
        <v>512</v>
      </c>
      <c r="B522" s="319">
        <f t="shared" si="173"/>
        <v>7</v>
      </c>
      <c r="C522" s="320">
        <v>6211132</v>
      </c>
      <c r="D522" s="320"/>
      <c r="E522" s="320"/>
      <c r="F522" s="347" t="s">
        <v>250</v>
      </c>
      <c r="G522" s="347"/>
      <c r="H522" s="347" t="s">
        <v>250</v>
      </c>
      <c r="I522" s="347" t="s">
        <v>250</v>
      </c>
      <c r="J522" s="347" t="s">
        <v>250</v>
      </c>
      <c r="K522" s="354">
        <v>6211132</v>
      </c>
      <c r="L522" s="347" t="s">
        <v>250</v>
      </c>
      <c r="M522" s="347" t="s">
        <v>250</v>
      </c>
      <c r="N522" s="354" t="s">
        <v>650</v>
      </c>
      <c r="O522" s="345"/>
      <c r="Q522" s="349">
        <f t="shared" si="196"/>
        <v>0</v>
      </c>
      <c r="R522" s="319" t="s">
        <v>250</v>
      </c>
      <c r="S522" s="345"/>
      <c r="U522" s="349">
        <f t="shared" si="197"/>
        <v>0</v>
      </c>
      <c r="W522" s="457"/>
      <c r="X522" s="457"/>
      <c r="Y522" s="457"/>
    </row>
    <row r="523" spans="1:25" ht="15" customHeight="1">
      <c r="A523" s="319">
        <v>513</v>
      </c>
      <c r="B523" s="319">
        <f t="shared" si="173"/>
        <v>5</v>
      </c>
      <c r="C523" s="320">
        <v>62112</v>
      </c>
      <c r="D523" s="320" t="s">
        <v>1547</v>
      </c>
      <c r="F523" s="343" t="s">
        <v>250</v>
      </c>
      <c r="G523" s="343"/>
      <c r="H523" s="343" t="s">
        <v>250</v>
      </c>
      <c r="I523" s="350">
        <v>62112</v>
      </c>
      <c r="J523" s="343" t="s">
        <v>250</v>
      </c>
      <c r="K523" s="343" t="s">
        <v>250</v>
      </c>
      <c r="L523" s="343" t="s">
        <v>250</v>
      </c>
      <c r="M523" s="343" t="s">
        <v>250</v>
      </c>
      <c r="N523" s="350" t="s">
        <v>651</v>
      </c>
      <c r="O523" s="345"/>
      <c r="Q523" s="345">
        <f>O523-Q524-Q525-Q526-Q527-Q528-Q529</f>
        <v>0</v>
      </c>
      <c r="R523" s="324" t="s">
        <v>250</v>
      </c>
      <c r="S523" s="345"/>
      <c r="U523" s="345">
        <f>S523+U524+U525+U526+U527</f>
        <v>0</v>
      </c>
      <c r="W523" s="456"/>
      <c r="X523" s="456"/>
      <c r="Y523" s="456"/>
    </row>
    <row r="524" spans="1:25" ht="15" customHeight="1">
      <c r="A524" s="319">
        <v>514</v>
      </c>
      <c r="B524" s="319">
        <f t="shared" ref="B524:B587" si="198">LEN(C524)</f>
        <v>6</v>
      </c>
      <c r="C524" s="320">
        <v>621121</v>
      </c>
      <c r="D524" s="320" t="s">
        <v>1547</v>
      </c>
      <c r="F524" s="343" t="s">
        <v>250</v>
      </c>
      <c r="G524" s="343"/>
      <c r="H524" s="343" t="s">
        <v>250</v>
      </c>
      <c r="I524" s="343" t="s">
        <v>250</v>
      </c>
      <c r="J524" s="352">
        <v>621121</v>
      </c>
      <c r="K524" s="343" t="s">
        <v>250</v>
      </c>
      <c r="L524" s="343" t="s">
        <v>250</v>
      </c>
      <c r="M524" s="343" t="s">
        <v>250</v>
      </c>
      <c r="N524" s="352" t="s">
        <v>652</v>
      </c>
      <c r="O524" s="345"/>
      <c r="Q524" s="345">
        <f>O524</f>
        <v>0</v>
      </c>
      <c r="R524" s="324" t="s">
        <v>250</v>
      </c>
      <c r="S524" s="345"/>
      <c r="U524" s="345">
        <f>S524</f>
        <v>0</v>
      </c>
      <c r="W524" s="456"/>
      <c r="X524" s="456"/>
      <c r="Y524" s="456"/>
    </row>
    <row r="525" spans="1:25" ht="15" customHeight="1">
      <c r="A525" s="319">
        <v>515</v>
      </c>
      <c r="B525" s="319">
        <f t="shared" si="198"/>
        <v>6</v>
      </c>
      <c r="C525" s="320">
        <v>621122</v>
      </c>
      <c r="D525" s="320" t="s">
        <v>1547</v>
      </c>
      <c r="F525" s="343" t="s">
        <v>250</v>
      </c>
      <c r="G525" s="343"/>
      <c r="H525" s="343" t="s">
        <v>250</v>
      </c>
      <c r="I525" s="343" t="s">
        <v>250</v>
      </c>
      <c r="J525" s="352">
        <v>621122</v>
      </c>
      <c r="K525" s="343" t="s">
        <v>250</v>
      </c>
      <c r="L525" s="343" t="s">
        <v>250</v>
      </c>
      <c r="M525" s="343" t="s">
        <v>250</v>
      </c>
      <c r="N525" s="352" t="s">
        <v>653</v>
      </c>
      <c r="O525" s="345"/>
      <c r="Q525" s="345">
        <f t="shared" ref="Q525:Q526" si="199">O525</f>
        <v>0</v>
      </c>
      <c r="R525" s="324" t="s">
        <v>250</v>
      </c>
      <c r="S525" s="345"/>
      <c r="U525" s="345">
        <f t="shared" ref="U525:U526" si="200">S525</f>
        <v>0</v>
      </c>
      <c r="W525" s="456"/>
      <c r="X525" s="456"/>
      <c r="Y525" s="456"/>
    </row>
    <row r="526" spans="1:25" ht="15" customHeight="1">
      <c r="A526" s="319">
        <v>516</v>
      </c>
      <c r="B526" s="319">
        <f t="shared" si="198"/>
        <v>6</v>
      </c>
      <c r="C526" s="320">
        <v>621123</v>
      </c>
      <c r="D526" s="320" t="s">
        <v>1547</v>
      </c>
      <c r="F526" s="343" t="s">
        <v>250</v>
      </c>
      <c r="G526" s="343"/>
      <c r="H526" s="343" t="s">
        <v>250</v>
      </c>
      <c r="I526" s="343" t="s">
        <v>250</v>
      </c>
      <c r="J526" s="352">
        <v>621123</v>
      </c>
      <c r="K526" s="343" t="s">
        <v>250</v>
      </c>
      <c r="L526" s="343" t="s">
        <v>250</v>
      </c>
      <c r="M526" s="343" t="s">
        <v>250</v>
      </c>
      <c r="N526" s="352" t="s">
        <v>654</v>
      </c>
      <c r="O526" s="345"/>
      <c r="Q526" s="345">
        <f t="shared" si="199"/>
        <v>0</v>
      </c>
      <c r="R526" s="324" t="s">
        <v>250</v>
      </c>
      <c r="S526" s="345"/>
      <c r="U526" s="345">
        <f t="shared" si="200"/>
        <v>0</v>
      </c>
      <c r="W526" s="456"/>
      <c r="X526" s="456"/>
      <c r="Y526" s="456"/>
    </row>
    <row r="527" spans="1:25" ht="15" customHeight="1">
      <c r="A527" s="319">
        <v>517</v>
      </c>
      <c r="B527" s="319">
        <f t="shared" si="198"/>
        <v>6</v>
      </c>
      <c r="C527" s="320">
        <v>621128</v>
      </c>
      <c r="D527" s="320" t="s">
        <v>1547</v>
      </c>
      <c r="F527" s="343" t="s">
        <v>250</v>
      </c>
      <c r="G527" s="343"/>
      <c r="H527" s="343" t="s">
        <v>250</v>
      </c>
      <c r="I527" s="343" t="s">
        <v>250</v>
      </c>
      <c r="J527" s="352">
        <v>621128</v>
      </c>
      <c r="K527" s="343" t="s">
        <v>250</v>
      </c>
      <c r="L527" s="343" t="s">
        <v>250</v>
      </c>
      <c r="M527" s="343" t="s">
        <v>250</v>
      </c>
      <c r="N527" s="352" t="s">
        <v>655</v>
      </c>
      <c r="O527" s="345"/>
      <c r="Q527" s="345">
        <f>O527-Q528-Q529</f>
        <v>0</v>
      </c>
      <c r="R527" s="324" t="s">
        <v>250</v>
      </c>
      <c r="S527" s="345"/>
      <c r="U527" s="345">
        <f>S527+U528+U529</f>
        <v>0</v>
      </c>
      <c r="W527" s="456"/>
      <c r="X527" s="456"/>
      <c r="Y527" s="456"/>
    </row>
    <row r="528" spans="1:25" ht="15" customHeight="1">
      <c r="A528" s="319">
        <v>518</v>
      </c>
      <c r="B528" s="319">
        <f t="shared" si="198"/>
        <v>7</v>
      </c>
      <c r="C528" s="320">
        <v>6211281</v>
      </c>
      <c r="D528" s="320" t="s">
        <v>1547</v>
      </c>
      <c r="F528" s="343" t="s">
        <v>250</v>
      </c>
      <c r="G528" s="343"/>
      <c r="H528" s="343" t="s">
        <v>250</v>
      </c>
      <c r="I528" s="343" t="s">
        <v>250</v>
      </c>
      <c r="J528" s="343" t="s">
        <v>250</v>
      </c>
      <c r="K528" s="357">
        <v>6211281</v>
      </c>
      <c r="L528" s="343" t="s">
        <v>250</v>
      </c>
      <c r="M528" s="343" t="s">
        <v>250</v>
      </c>
      <c r="N528" s="357" t="s">
        <v>656</v>
      </c>
      <c r="O528" s="345"/>
      <c r="Q528" s="345">
        <f t="shared" ref="Q528:Q529" si="201">O528</f>
        <v>0</v>
      </c>
      <c r="R528" s="324" t="s">
        <v>250</v>
      </c>
      <c r="S528" s="345"/>
      <c r="U528" s="345">
        <f t="shared" ref="U528:U529" si="202">S528</f>
        <v>0</v>
      </c>
      <c r="W528" s="456"/>
      <c r="X528" s="456"/>
      <c r="Y528" s="456"/>
    </row>
    <row r="529" spans="1:25" ht="15" customHeight="1">
      <c r="A529" s="319">
        <v>519</v>
      </c>
      <c r="B529" s="319">
        <f t="shared" si="198"/>
        <v>7</v>
      </c>
      <c r="C529" s="320">
        <v>6211288</v>
      </c>
      <c r="D529" s="320" t="s">
        <v>1547</v>
      </c>
      <c r="F529" s="343" t="s">
        <v>250</v>
      </c>
      <c r="G529" s="343"/>
      <c r="H529" s="343" t="s">
        <v>250</v>
      </c>
      <c r="I529" s="343" t="s">
        <v>250</v>
      </c>
      <c r="J529" s="343" t="s">
        <v>250</v>
      </c>
      <c r="K529" s="357">
        <v>6211288</v>
      </c>
      <c r="L529" s="343" t="s">
        <v>250</v>
      </c>
      <c r="M529" s="343" t="s">
        <v>250</v>
      </c>
      <c r="N529" s="357" t="s">
        <v>655</v>
      </c>
      <c r="O529" s="345"/>
      <c r="Q529" s="345">
        <f t="shared" si="201"/>
        <v>0</v>
      </c>
      <c r="R529" s="324" t="s">
        <v>250</v>
      </c>
      <c r="S529" s="345"/>
      <c r="U529" s="345">
        <f t="shared" si="202"/>
        <v>0</v>
      </c>
      <c r="W529" s="456"/>
      <c r="X529" s="456"/>
      <c r="Y529" s="456"/>
    </row>
    <row r="530" spans="1:25" ht="15" customHeight="1">
      <c r="A530" s="319">
        <v>520</v>
      </c>
      <c r="B530" s="319">
        <f t="shared" si="198"/>
        <v>5</v>
      </c>
      <c r="C530" s="320">
        <v>62113</v>
      </c>
      <c r="D530" s="320" t="s">
        <v>1547</v>
      </c>
      <c r="F530" s="343" t="s">
        <v>250</v>
      </c>
      <c r="G530" s="343"/>
      <c r="H530" s="343" t="s">
        <v>250</v>
      </c>
      <c r="I530" s="350">
        <v>62113</v>
      </c>
      <c r="J530" s="343" t="s">
        <v>250</v>
      </c>
      <c r="K530" s="343" t="s">
        <v>250</v>
      </c>
      <c r="L530" s="343" t="s">
        <v>250</v>
      </c>
      <c r="M530" s="343" t="s">
        <v>250</v>
      </c>
      <c r="N530" s="350" t="s">
        <v>657</v>
      </c>
      <c r="O530" s="345"/>
      <c r="Q530" s="345">
        <f>O530-Q531-Q532</f>
        <v>0</v>
      </c>
      <c r="R530" s="324" t="s">
        <v>250</v>
      </c>
      <c r="S530" s="345"/>
      <c r="U530" s="345">
        <f>S530+U531+U532</f>
        <v>0</v>
      </c>
      <c r="W530" s="456"/>
      <c r="X530" s="456"/>
      <c r="Y530" s="456"/>
    </row>
    <row r="531" spans="1:25" s="319" customFormat="1" ht="15" customHeight="1">
      <c r="A531" s="319">
        <v>521</v>
      </c>
      <c r="B531" s="319">
        <f t="shared" si="198"/>
        <v>6</v>
      </c>
      <c r="C531" s="320">
        <v>621131</v>
      </c>
      <c r="D531" s="320"/>
      <c r="E531" s="320"/>
      <c r="F531" s="347" t="s">
        <v>250</v>
      </c>
      <c r="G531" s="347"/>
      <c r="H531" s="347" t="s">
        <v>250</v>
      </c>
      <c r="I531" s="347" t="s">
        <v>250</v>
      </c>
      <c r="J531" s="353">
        <v>621131</v>
      </c>
      <c r="K531" s="347" t="s">
        <v>250</v>
      </c>
      <c r="L531" s="347" t="s">
        <v>250</v>
      </c>
      <c r="M531" s="347" t="s">
        <v>250</v>
      </c>
      <c r="N531" s="353" t="s">
        <v>658</v>
      </c>
      <c r="O531" s="345"/>
      <c r="Q531" s="349">
        <f>O531</f>
        <v>0</v>
      </c>
      <c r="R531" s="319" t="s">
        <v>250</v>
      </c>
      <c r="S531" s="345"/>
      <c r="U531" s="349">
        <f>S531</f>
        <v>0</v>
      </c>
      <c r="W531" s="457"/>
      <c r="X531" s="457"/>
      <c r="Y531" s="457"/>
    </row>
    <row r="532" spans="1:25" s="319" customFormat="1" ht="15" customHeight="1">
      <c r="A532" s="319">
        <v>522</v>
      </c>
      <c r="B532" s="319">
        <f t="shared" si="198"/>
        <v>6</v>
      </c>
      <c r="C532" s="320">
        <v>621132</v>
      </c>
      <c r="D532" s="320"/>
      <c r="E532" s="320"/>
      <c r="F532" s="347" t="s">
        <v>250</v>
      </c>
      <c r="G532" s="347"/>
      <c r="H532" s="347" t="s">
        <v>250</v>
      </c>
      <c r="I532" s="347" t="s">
        <v>250</v>
      </c>
      <c r="J532" s="353">
        <v>621132</v>
      </c>
      <c r="K532" s="347" t="s">
        <v>250</v>
      </c>
      <c r="L532" s="347" t="s">
        <v>250</v>
      </c>
      <c r="M532" s="347" t="s">
        <v>250</v>
      </c>
      <c r="N532" s="353" t="s">
        <v>659</v>
      </c>
      <c r="O532" s="345"/>
      <c r="Q532" s="349">
        <f>O532</f>
        <v>0</v>
      </c>
      <c r="R532" s="319" t="s">
        <v>250</v>
      </c>
      <c r="S532" s="345"/>
      <c r="U532" s="349">
        <f>S532</f>
        <v>0</v>
      </c>
      <c r="W532" s="457"/>
      <c r="X532" s="457"/>
      <c r="Y532" s="457"/>
    </row>
    <row r="533" spans="1:25" ht="15" customHeight="1">
      <c r="A533" s="319">
        <v>523</v>
      </c>
      <c r="B533" s="319">
        <f t="shared" si="198"/>
        <v>5</v>
      </c>
      <c r="C533" s="320">
        <v>62114</v>
      </c>
      <c r="D533" s="320" t="s">
        <v>1547</v>
      </c>
      <c r="F533" s="343" t="s">
        <v>250</v>
      </c>
      <c r="G533" s="343"/>
      <c r="H533" s="343" t="s">
        <v>250</v>
      </c>
      <c r="I533" s="350">
        <v>62114</v>
      </c>
      <c r="J533" s="343" t="s">
        <v>250</v>
      </c>
      <c r="K533" s="343" t="s">
        <v>250</v>
      </c>
      <c r="L533" s="343" t="s">
        <v>250</v>
      </c>
      <c r="M533" s="343" t="s">
        <v>250</v>
      </c>
      <c r="N533" s="350" t="s">
        <v>660</v>
      </c>
      <c r="O533" s="345"/>
      <c r="Q533" s="345">
        <f>O533-Q534-Q535-Q536-Q537-Q538-Q539-Q540-Q541</f>
        <v>0</v>
      </c>
      <c r="R533" s="324" t="s">
        <v>250</v>
      </c>
      <c r="S533" s="345"/>
      <c r="U533" s="345">
        <f>S533+U534+U539+U540+U541</f>
        <v>0</v>
      </c>
      <c r="W533" s="456"/>
      <c r="X533" s="456"/>
      <c r="Y533" s="456"/>
    </row>
    <row r="534" spans="1:25" ht="15" customHeight="1">
      <c r="A534" s="319">
        <v>524</v>
      </c>
      <c r="B534" s="319">
        <f t="shared" si="198"/>
        <v>6</v>
      </c>
      <c r="C534" s="320">
        <v>621141</v>
      </c>
      <c r="D534" s="320" t="s">
        <v>1547</v>
      </c>
      <c r="F534" s="343" t="s">
        <v>250</v>
      </c>
      <c r="G534" s="343"/>
      <c r="H534" s="343" t="s">
        <v>250</v>
      </c>
      <c r="I534" s="343" t="s">
        <v>250</v>
      </c>
      <c r="J534" s="352">
        <v>621141</v>
      </c>
      <c r="K534" s="343" t="s">
        <v>250</v>
      </c>
      <c r="L534" s="343" t="s">
        <v>250</v>
      </c>
      <c r="M534" s="343" t="s">
        <v>250</v>
      </c>
      <c r="N534" s="352" t="s">
        <v>661</v>
      </c>
      <c r="O534" s="345"/>
      <c r="Q534" s="345">
        <f>O534-Q535-Q536-Q537-Q538</f>
        <v>0</v>
      </c>
      <c r="R534" s="324" t="s">
        <v>250</v>
      </c>
      <c r="S534" s="345"/>
      <c r="U534" s="345">
        <f>S534+U535+U536+U537+U538</f>
        <v>0</v>
      </c>
      <c r="W534" s="456"/>
      <c r="X534" s="456"/>
      <c r="Y534" s="456"/>
    </row>
    <row r="535" spans="1:25" ht="15" customHeight="1">
      <c r="A535" s="319">
        <v>525</v>
      </c>
      <c r="B535" s="319">
        <f t="shared" si="198"/>
        <v>7</v>
      </c>
      <c r="C535" s="320">
        <v>6211411</v>
      </c>
      <c r="D535" s="320" t="s">
        <v>1547</v>
      </c>
      <c r="F535" s="343" t="s">
        <v>250</v>
      </c>
      <c r="G535" s="343"/>
      <c r="H535" s="343" t="s">
        <v>250</v>
      </c>
      <c r="I535" s="343" t="s">
        <v>250</v>
      </c>
      <c r="J535" s="343" t="s">
        <v>250</v>
      </c>
      <c r="K535" s="357">
        <v>6211411</v>
      </c>
      <c r="L535" s="343" t="s">
        <v>250</v>
      </c>
      <c r="M535" s="343" t="s">
        <v>250</v>
      </c>
      <c r="N535" s="357" t="s">
        <v>662</v>
      </c>
      <c r="O535" s="345"/>
      <c r="Q535" s="345">
        <f t="shared" ref="Q535:Q538" si="203">O535</f>
        <v>0</v>
      </c>
      <c r="R535" s="324" t="s">
        <v>250</v>
      </c>
      <c r="S535" s="345"/>
      <c r="U535" s="345">
        <f t="shared" ref="U535:U538" si="204">S535</f>
        <v>0</v>
      </c>
      <c r="W535" s="456"/>
      <c r="X535" s="456"/>
      <c r="Y535" s="456"/>
    </row>
    <row r="536" spans="1:25" ht="15" customHeight="1">
      <c r="A536" s="319">
        <v>526</v>
      </c>
      <c r="B536" s="319">
        <f t="shared" si="198"/>
        <v>7</v>
      </c>
      <c r="C536" s="320">
        <v>6211412</v>
      </c>
      <c r="D536" s="320" t="s">
        <v>1547</v>
      </c>
      <c r="F536" s="343" t="s">
        <v>250</v>
      </c>
      <c r="G536" s="343"/>
      <c r="H536" s="343" t="s">
        <v>250</v>
      </c>
      <c r="I536" s="343" t="s">
        <v>250</v>
      </c>
      <c r="J536" s="343" t="s">
        <v>250</v>
      </c>
      <c r="K536" s="357">
        <v>6211412</v>
      </c>
      <c r="L536" s="343" t="s">
        <v>250</v>
      </c>
      <c r="M536" s="343" t="s">
        <v>250</v>
      </c>
      <c r="N536" s="357" t="s">
        <v>663</v>
      </c>
      <c r="O536" s="345"/>
      <c r="Q536" s="345">
        <f t="shared" si="203"/>
        <v>0</v>
      </c>
      <c r="R536" s="324" t="s">
        <v>250</v>
      </c>
      <c r="S536" s="345"/>
      <c r="U536" s="345">
        <f t="shared" si="204"/>
        <v>0</v>
      </c>
      <c r="W536" s="456"/>
      <c r="X536" s="456"/>
      <c r="Y536" s="456"/>
    </row>
    <row r="537" spans="1:25" ht="15" customHeight="1">
      <c r="A537" s="319">
        <v>527</v>
      </c>
      <c r="B537" s="319">
        <f t="shared" si="198"/>
        <v>7</v>
      </c>
      <c r="C537" s="320">
        <v>6211413</v>
      </c>
      <c r="D537" s="320" t="s">
        <v>1547</v>
      </c>
      <c r="F537" s="343" t="s">
        <v>250</v>
      </c>
      <c r="G537" s="343"/>
      <c r="H537" s="343" t="s">
        <v>250</v>
      </c>
      <c r="I537" s="343" t="s">
        <v>250</v>
      </c>
      <c r="J537" s="343" t="s">
        <v>250</v>
      </c>
      <c r="K537" s="357">
        <v>6211413</v>
      </c>
      <c r="L537" s="343" t="s">
        <v>250</v>
      </c>
      <c r="M537" s="343" t="s">
        <v>250</v>
      </c>
      <c r="N537" s="357" t="s">
        <v>664</v>
      </c>
      <c r="O537" s="345"/>
      <c r="Q537" s="345">
        <f t="shared" si="203"/>
        <v>0</v>
      </c>
      <c r="R537" s="324" t="s">
        <v>250</v>
      </c>
      <c r="S537" s="345"/>
      <c r="U537" s="345">
        <f t="shared" si="204"/>
        <v>0</v>
      </c>
      <c r="W537" s="456"/>
      <c r="X537" s="456"/>
      <c r="Y537" s="456"/>
    </row>
    <row r="538" spans="1:25" ht="15" customHeight="1">
      <c r="A538" s="319">
        <v>528</v>
      </c>
      <c r="B538" s="319">
        <f t="shared" si="198"/>
        <v>7</v>
      </c>
      <c r="C538" s="320">
        <v>6211418</v>
      </c>
      <c r="D538" s="320" t="s">
        <v>1547</v>
      </c>
      <c r="F538" s="343" t="s">
        <v>250</v>
      </c>
      <c r="G538" s="343"/>
      <c r="H538" s="343" t="s">
        <v>250</v>
      </c>
      <c r="I538" s="343" t="s">
        <v>250</v>
      </c>
      <c r="J538" s="343" t="s">
        <v>250</v>
      </c>
      <c r="K538" s="357">
        <v>6211418</v>
      </c>
      <c r="L538" s="343" t="s">
        <v>250</v>
      </c>
      <c r="M538" s="343" t="s">
        <v>250</v>
      </c>
      <c r="N538" s="357" t="s">
        <v>665</v>
      </c>
      <c r="O538" s="345"/>
      <c r="Q538" s="345">
        <f t="shared" si="203"/>
        <v>0</v>
      </c>
      <c r="R538" s="324" t="s">
        <v>250</v>
      </c>
      <c r="S538" s="345"/>
      <c r="U538" s="345">
        <f t="shared" si="204"/>
        <v>0</v>
      </c>
      <c r="W538" s="456"/>
      <c r="X538" s="456"/>
      <c r="Y538" s="456"/>
    </row>
    <row r="539" spans="1:25" ht="15" customHeight="1">
      <c r="A539" s="319">
        <v>529</v>
      </c>
      <c r="B539" s="319">
        <f t="shared" si="198"/>
        <v>6</v>
      </c>
      <c r="C539" s="320">
        <v>621142</v>
      </c>
      <c r="D539" s="320" t="s">
        <v>1547</v>
      </c>
      <c r="F539" s="343" t="s">
        <v>250</v>
      </c>
      <c r="G539" s="343"/>
      <c r="H539" s="343" t="s">
        <v>250</v>
      </c>
      <c r="I539" s="343" t="s">
        <v>250</v>
      </c>
      <c r="J539" s="352">
        <v>621142</v>
      </c>
      <c r="K539" s="343" t="s">
        <v>250</v>
      </c>
      <c r="L539" s="343" t="s">
        <v>250</v>
      </c>
      <c r="M539" s="343" t="s">
        <v>250</v>
      </c>
      <c r="N539" s="352" t="s">
        <v>666</v>
      </c>
      <c r="O539" s="345"/>
      <c r="Q539" s="345">
        <f>O539</f>
        <v>0</v>
      </c>
      <c r="R539" s="324" t="s">
        <v>250</v>
      </c>
      <c r="S539" s="345"/>
      <c r="U539" s="345">
        <f>S539</f>
        <v>0</v>
      </c>
      <c r="W539" s="456"/>
      <c r="X539" s="456"/>
      <c r="Y539" s="456"/>
    </row>
    <row r="540" spans="1:25" ht="15" customHeight="1">
      <c r="A540" s="319">
        <v>530</v>
      </c>
      <c r="B540" s="319">
        <f t="shared" si="198"/>
        <v>6</v>
      </c>
      <c r="C540" s="320">
        <v>621143</v>
      </c>
      <c r="D540" s="320" t="s">
        <v>1547</v>
      </c>
      <c r="F540" s="343" t="s">
        <v>250</v>
      </c>
      <c r="G540" s="343"/>
      <c r="H540" s="343" t="s">
        <v>250</v>
      </c>
      <c r="I540" s="343" t="s">
        <v>250</v>
      </c>
      <c r="J540" s="352">
        <v>621143</v>
      </c>
      <c r="K540" s="343" t="s">
        <v>250</v>
      </c>
      <c r="L540" s="343" t="s">
        <v>250</v>
      </c>
      <c r="M540" s="343" t="s">
        <v>250</v>
      </c>
      <c r="N540" s="352" t="s">
        <v>667</v>
      </c>
      <c r="O540" s="345"/>
      <c r="Q540" s="345">
        <f t="shared" ref="Q540:Q541" si="205">O540</f>
        <v>0</v>
      </c>
      <c r="R540" s="324" t="s">
        <v>250</v>
      </c>
      <c r="S540" s="345"/>
      <c r="U540" s="345">
        <f t="shared" ref="U540:U541" si="206">S540</f>
        <v>0</v>
      </c>
      <c r="W540" s="456"/>
      <c r="X540" s="456"/>
      <c r="Y540" s="456"/>
    </row>
    <row r="541" spans="1:25" ht="15" customHeight="1">
      <c r="A541" s="319">
        <v>531</v>
      </c>
      <c r="B541" s="319">
        <f t="shared" si="198"/>
        <v>6</v>
      </c>
      <c r="C541" s="320">
        <v>621148</v>
      </c>
      <c r="D541" s="320" t="s">
        <v>1547</v>
      </c>
      <c r="F541" s="343" t="s">
        <v>250</v>
      </c>
      <c r="G541" s="343"/>
      <c r="H541" s="343" t="s">
        <v>250</v>
      </c>
      <c r="I541" s="343" t="s">
        <v>250</v>
      </c>
      <c r="J541" s="352">
        <v>621148</v>
      </c>
      <c r="K541" s="343" t="s">
        <v>250</v>
      </c>
      <c r="L541" s="343" t="s">
        <v>250</v>
      </c>
      <c r="M541" s="343" t="s">
        <v>250</v>
      </c>
      <c r="N541" s="352" t="s">
        <v>668</v>
      </c>
      <c r="O541" s="345"/>
      <c r="Q541" s="345">
        <f t="shared" si="205"/>
        <v>0</v>
      </c>
      <c r="R541" s="324" t="s">
        <v>250</v>
      </c>
      <c r="S541" s="345"/>
      <c r="U541" s="345">
        <f t="shared" si="206"/>
        <v>0</v>
      </c>
      <c r="W541" s="456"/>
      <c r="X541" s="456"/>
      <c r="Y541" s="456"/>
    </row>
    <row r="542" spans="1:25" ht="15" customHeight="1">
      <c r="A542" s="319">
        <v>532</v>
      </c>
      <c r="B542" s="319">
        <f t="shared" si="198"/>
        <v>5</v>
      </c>
      <c r="C542" s="320">
        <v>62115</v>
      </c>
      <c r="D542" s="320" t="s">
        <v>1547</v>
      </c>
      <c r="F542" s="343" t="s">
        <v>250</v>
      </c>
      <c r="G542" s="343"/>
      <c r="H542" s="343" t="s">
        <v>250</v>
      </c>
      <c r="I542" s="350">
        <v>62115</v>
      </c>
      <c r="J542" s="343" t="s">
        <v>250</v>
      </c>
      <c r="K542" s="343" t="s">
        <v>250</v>
      </c>
      <c r="L542" s="343" t="s">
        <v>250</v>
      </c>
      <c r="M542" s="343" t="s">
        <v>250</v>
      </c>
      <c r="N542" s="350" t="s">
        <v>669</v>
      </c>
      <c r="O542" s="345"/>
      <c r="Q542" s="345">
        <f>O542</f>
        <v>0</v>
      </c>
      <c r="R542" s="324" t="s">
        <v>250</v>
      </c>
      <c r="S542" s="345"/>
      <c r="U542" s="345">
        <f>S542</f>
        <v>0</v>
      </c>
      <c r="W542" s="456"/>
      <c r="X542" s="456"/>
      <c r="Y542" s="456"/>
    </row>
    <row r="543" spans="1:25" ht="15" customHeight="1">
      <c r="A543" s="319">
        <v>533</v>
      </c>
      <c r="B543" s="319">
        <f t="shared" si="198"/>
        <v>5</v>
      </c>
      <c r="C543" s="320">
        <v>62116</v>
      </c>
      <c r="D543" s="320" t="s">
        <v>1547</v>
      </c>
      <c r="F543" s="343" t="s">
        <v>250</v>
      </c>
      <c r="G543" s="343"/>
      <c r="H543" s="343" t="s">
        <v>250</v>
      </c>
      <c r="I543" s="350">
        <v>62116</v>
      </c>
      <c r="J543" s="343" t="s">
        <v>250</v>
      </c>
      <c r="K543" s="343" t="s">
        <v>250</v>
      </c>
      <c r="L543" s="343" t="s">
        <v>250</v>
      </c>
      <c r="M543" s="343" t="s">
        <v>250</v>
      </c>
      <c r="N543" s="350" t="s">
        <v>670</v>
      </c>
      <c r="O543" s="345"/>
      <c r="Q543" s="345">
        <f t="shared" ref="Q543:Q544" si="207">O543</f>
        <v>0</v>
      </c>
      <c r="R543" s="324" t="s">
        <v>250</v>
      </c>
      <c r="S543" s="345"/>
      <c r="U543" s="345">
        <f t="shared" ref="U543:U544" si="208">S543</f>
        <v>0</v>
      </c>
      <c r="W543" s="456"/>
      <c r="X543" s="456"/>
      <c r="Y543" s="456"/>
    </row>
    <row r="544" spans="1:25" ht="15" customHeight="1">
      <c r="A544" s="319">
        <v>534</v>
      </c>
      <c r="B544" s="319">
        <f t="shared" si="198"/>
        <v>5</v>
      </c>
      <c r="C544" s="320">
        <v>62117</v>
      </c>
      <c r="D544" s="320" t="s">
        <v>1547</v>
      </c>
      <c r="F544" s="343" t="s">
        <v>250</v>
      </c>
      <c r="G544" s="343"/>
      <c r="H544" s="343" t="s">
        <v>250</v>
      </c>
      <c r="I544" s="350">
        <v>62117</v>
      </c>
      <c r="J544" s="343" t="s">
        <v>250</v>
      </c>
      <c r="K544" s="343" t="s">
        <v>250</v>
      </c>
      <c r="L544" s="343" t="s">
        <v>250</v>
      </c>
      <c r="M544" s="343" t="s">
        <v>250</v>
      </c>
      <c r="N544" s="350" t="s">
        <v>671</v>
      </c>
      <c r="O544" s="345"/>
      <c r="Q544" s="345">
        <f t="shared" si="207"/>
        <v>0</v>
      </c>
      <c r="R544" s="324" t="s">
        <v>250</v>
      </c>
      <c r="S544" s="345"/>
      <c r="U544" s="345">
        <f t="shared" si="208"/>
        <v>0</v>
      </c>
      <c r="W544" s="456"/>
      <c r="X544" s="456"/>
      <c r="Y544" s="456"/>
    </row>
    <row r="545" spans="1:25" ht="15" customHeight="1">
      <c r="A545" s="319">
        <v>535</v>
      </c>
      <c r="B545" s="319">
        <f t="shared" si="198"/>
        <v>4</v>
      </c>
      <c r="C545" s="320">
        <v>6218</v>
      </c>
      <c r="D545" s="320" t="s">
        <v>1547</v>
      </c>
      <c r="F545" s="343" t="s">
        <v>250</v>
      </c>
      <c r="G545" s="343"/>
      <c r="H545" s="346">
        <v>6218</v>
      </c>
      <c r="I545" s="343" t="s">
        <v>250</v>
      </c>
      <c r="J545" s="343" t="s">
        <v>250</v>
      </c>
      <c r="K545" s="343" t="s">
        <v>250</v>
      </c>
      <c r="L545" s="343" t="s">
        <v>250</v>
      </c>
      <c r="M545" s="343" t="s">
        <v>250</v>
      </c>
      <c r="N545" s="346" t="s">
        <v>672</v>
      </c>
      <c r="O545" s="345"/>
      <c r="Q545" s="345">
        <f>O545-Q546-Q547</f>
        <v>0</v>
      </c>
      <c r="R545" s="324" t="s">
        <v>250</v>
      </c>
      <c r="S545" s="345"/>
      <c r="U545" s="345">
        <f>S545+U546+U547</f>
        <v>0</v>
      </c>
      <c r="W545" s="456"/>
      <c r="X545" s="456"/>
      <c r="Y545" s="456"/>
    </row>
    <row r="546" spans="1:25" s="319" customFormat="1" ht="15" customHeight="1">
      <c r="A546" s="319">
        <v>536</v>
      </c>
      <c r="B546" s="319">
        <f t="shared" si="198"/>
        <v>5</v>
      </c>
      <c r="C546" s="320">
        <v>62181</v>
      </c>
      <c r="D546" s="320"/>
      <c r="E546" s="320"/>
      <c r="F546" s="347" t="s">
        <v>250</v>
      </c>
      <c r="G546" s="347"/>
      <c r="H546" s="347" t="s">
        <v>250</v>
      </c>
      <c r="I546" s="348">
        <v>62181</v>
      </c>
      <c r="J546" s="347" t="s">
        <v>250</v>
      </c>
      <c r="K546" s="347" t="s">
        <v>250</v>
      </c>
      <c r="L546" s="347" t="s">
        <v>250</v>
      </c>
      <c r="M546" s="347" t="s">
        <v>250</v>
      </c>
      <c r="N546" s="348" t="s">
        <v>673</v>
      </c>
      <c r="O546" s="345"/>
      <c r="Q546" s="349">
        <f t="shared" ref="Q546:Q547" si="209">O546</f>
        <v>0</v>
      </c>
      <c r="R546" s="319" t="s">
        <v>250</v>
      </c>
      <c r="S546" s="345"/>
      <c r="U546" s="349">
        <f t="shared" ref="U546:U547" si="210">S546</f>
        <v>0</v>
      </c>
      <c r="W546" s="457"/>
      <c r="X546" s="457"/>
      <c r="Y546" s="457"/>
    </row>
    <row r="547" spans="1:25" s="319" customFormat="1" ht="15" customHeight="1">
      <c r="A547" s="319">
        <v>537</v>
      </c>
      <c r="B547" s="319">
        <f t="shared" si="198"/>
        <v>5</v>
      </c>
      <c r="C547" s="320">
        <v>62188</v>
      </c>
      <c r="D547" s="320"/>
      <c r="E547" s="320"/>
      <c r="F547" s="347" t="s">
        <v>250</v>
      </c>
      <c r="G547" s="347"/>
      <c r="H547" s="347" t="s">
        <v>250</v>
      </c>
      <c r="I547" s="348">
        <v>62188</v>
      </c>
      <c r="J547" s="347" t="s">
        <v>250</v>
      </c>
      <c r="K547" s="347" t="s">
        <v>250</v>
      </c>
      <c r="L547" s="347" t="s">
        <v>250</v>
      </c>
      <c r="M547" s="347" t="s">
        <v>250</v>
      </c>
      <c r="N547" s="348" t="s">
        <v>672</v>
      </c>
      <c r="O547" s="345"/>
      <c r="Q547" s="349">
        <f t="shared" si="209"/>
        <v>0</v>
      </c>
      <c r="R547" s="319" t="s">
        <v>250</v>
      </c>
      <c r="S547" s="345"/>
      <c r="U547" s="349">
        <f t="shared" si="210"/>
        <v>0</v>
      </c>
      <c r="W547" s="457"/>
      <c r="X547" s="457"/>
      <c r="Y547" s="457"/>
    </row>
    <row r="548" spans="1:25" ht="15" customHeight="1">
      <c r="A548" s="319">
        <v>538</v>
      </c>
      <c r="B548" s="319">
        <f t="shared" si="198"/>
        <v>4</v>
      </c>
      <c r="C548" s="320">
        <v>6219</v>
      </c>
      <c r="D548" s="320" t="s">
        <v>1547</v>
      </c>
      <c r="F548" s="343" t="s">
        <v>250</v>
      </c>
      <c r="G548" s="343"/>
      <c r="H548" s="346">
        <v>6219</v>
      </c>
      <c r="I548" s="343" t="s">
        <v>250</v>
      </c>
      <c r="J548" s="343" t="s">
        <v>250</v>
      </c>
      <c r="K548" s="343" t="s">
        <v>250</v>
      </c>
      <c r="L548" s="343" t="s">
        <v>250</v>
      </c>
      <c r="M548" s="343" t="s">
        <v>250</v>
      </c>
      <c r="N548" s="346" t="s">
        <v>674</v>
      </c>
      <c r="O548" s="345"/>
      <c r="Q548" s="345">
        <f>O548-Q549-Q550-Q551</f>
        <v>0</v>
      </c>
      <c r="R548" s="324" t="s">
        <v>250</v>
      </c>
      <c r="S548" s="345"/>
      <c r="U548" s="345">
        <f>S548+U549+U550+U551</f>
        <v>0</v>
      </c>
      <c r="W548" s="456"/>
      <c r="X548" s="456"/>
      <c r="Y548" s="456"/>
    </row>
    <row r="549" spans="1:25" ht="15" customHeight="1">
      <c r="A549" s="319">
        <v>539</v>
      </c>
      <c r="B549" s="319">
        <f t="shared" si="198"/>
        <v>5</v>
      </c>
      <c r="C549" s="320">
        <v>62191</v>
      </c>
      <c r="D549" s="320" t="s">
        <v>1547</v>
      </c>
      <c r="F549" s="343" t="s">
        <v>250</v>
      </c>
      <c r="G549" s="343"/>
      <c r="H549" s="343" t="s">
        <v>250</v>
      </c>
      <c r="I549" s="350">
        <v>62191</v>
      </c>
      <c r="J549" s="343" t="s">
        <v>250</v>
      </c>
      <c r="K549" s="343" t="s">
        <v>250</v>
      </c>
      <c r="L549" s="343" t="s">
        <v>250</v>
      </c>
      <c r="M549" s="343" t="s">
        <v>250</v>
      </c>
      <c r="N549" s="350" t="s">
        <v>675</v>
      </c>
      <c r="O549" s="345"/>
      <c r="Q549" s="345">
        <f t="shared" ref="Q549:Q551" si="211">O549</f>
        <v>0</v>
      </c>
      <c r="R549" s="324" t="s">
        <v>250</v>
      </c>
      <c r="S549" s="345"/>
      <c r="U549" s="345">
        <f t="shared" ref="U549:U551" si="212">S549</f>
        <v>0</v>
      </c>
      <c r="W549" s="456"/>
      <c r="X549" s="456"/>
      <c r="Y549" s="456"/>
    </row>
    <row r="550" spans="1:25" ht="15" customHeight="1">
      <c r="A550" s="319">
        <v>540</v>
      </c>
      <c r="B550" s="319">
        <f t="shared" si="198"/>
        <v>5</v>
      </c>
      <c r="C550" s="320">
        <v>62192</v>
      </c>
      <c r="D550" s="320" t="s">
        <v>1547</v>
      </c>
      <c r="F550" s="343" t="s">
        <v>250</v>
      </c>
      <c r="G550" s="343"/>
      <c r="H550" s="343" t="s">
        <v>250</v>
      </c>
      <c r="I550" s="350">
        <v>62192</v>
      </c>
      <c r="J550" s="343" t="s">
        <v>250</v>
      </c>
      <c r="K550" s="343" t="s">
        <v>250</v>
      </c>
      <c r="L550" s="343" t="s">
        <v>250</v>
      </c>
      <c r="M550" s="343" t="s">
        <v>250</v>
      </c>
      <c r="N550" s="350" t="s">
        <v>676</v>
      </c>
      <c r="O550" s="345"/>
      <c r="Q550" s="345">
        <f t="shared" si="211"/>
        <v>0</v>
      </c>
      <c r="R550" s="324" t="s">
        <v>250</v>
      </c>
      <c r="S550" s="345"/>
      <c r="U550" s="345">
        <f t="shared" si="212"/>
        <v>0</v>
      </c>
      <c r="W550" s="456"/>
      <c r="X550" s="456"/>
      <c r="Y550" s="456"/>
    </row>
    <row r="551" spans="1:25" ht="15" customHeight="1">
      <c r="A551" s="319">
        <v>541</v>
      </c>
      <c r="B551" s="319">
        <f t="shared" si="198"/>
        <v>5</v>
      </c>
      <c r="C551" s="320">
        <v>62193</v>
      </c>
      <c r="D551" s="320" t="s">
        <v>1547</v>
      </c>
      <c r="F551" s="343" t="s">
        <v>250</v>
      </c>
      <c r="G551" s="343"/>
      <c r="H551" s="343" t="s">
        <v>250</v>
      </c>
      <c r="I551" s="350">
        <v>62193</v>
      </c>
      <c r="J551" s="343" t="s">
        <v>250</v>
      </c>
      <c r="K551" s="343" t="s">
        <v>250</v>
      </c>
      <c r="L551" s="343" t="s">
        <v>250</v>
      </c>
      <c r="M551" s="343" t="s">
        <v>250</v>
      </c>
      <c r="N551" s="350" t="s">
        <v>677</v>
      </c>
      <c r="O551" s="345"/>
      <c r="Q551" s="345">
        <f t="shared" si="211"/>
        <v>0</v>
      </c>
      <c r="R551" s="324" t="s">
        <v>250</v>
      </c>
      <c r="S551" s="345"/>
      <c r="U551" s="345">
        <f t="shared" si="212"/>
        <v>0</v>
      </c>
      <c r="W551" s="456"/>
      <c r="X551" s="456"/>
      <c r="Y551" s="456"/>
    </row>
    <row r="552" spans="1:25" ht="15" customHeight="1">
      <c r="A552" s="319">
        <v>542</v>
      </c>
      <c r="B552" s="319">
        <f t="shared" si="198"/>
        <v>3</v>
      </c>
      <c r="C552" s="320">
        <v>622</v>
      </c>
      <c r="D552" s="320" t="s">
        <v>1547</v>
      </c>
      <c r="F552" s="343" t="s">
        <v>250</v>
      </c>
      <c r="G552" s="344">
        <v>622</v>
      </c>
      <c r="H552" s="343" t="s">
        <v>250</v>
      </c>
      <c r="I552" s="343" t="s">
        <v>250</v>
      </c>
      <c r="J552" s="343" t="s">
        <v>250</v>
      </c>
      <c r="K552" s="343" t="s">
        <v>250</v>
      </c>
      <c r="L552" s="343" t="s">
        <v>250</v>
      </c>
      <c r="M552" s="343" t="s">
        <v>250</v>
      </c>
      <c r="N552" s="344" t="s">
        <v>678</v>
      </c>
      <c r="O552" s="345"/>
      <c r="Q552" s="345">
        <f>O552-SUM(Q553:Q555)</f>
        <v>0</v>
      </c>
      <c r="R552" s="324" t="s">
        <v>250</v>
      </c>
      <c r="S552" s="345"/>
      <c r="U552" s="345">
        <f>S552+U553+U554+U555</f>
        <v>0</v>
      </c>
      <c r="W552" s="456"/>
      <c r="X552" s="456"/>
      <c r="Y552" s="456"/>
    </row>
    <row r="553" spans="1:25" ht="15" customHeight="1">
      <c r="A553" s="319">
        <v>543</v>
      </c>
      <c r="B553" s="319">
        <f t="shared" si="198"/>
        <v>4</v>
      </c>
      <c r="C553" s="320">
        <v>6221</v>
      </c>
      <c r="D553" s="320" t="s">
        <v>1547</v>
      </c>
      <c r="F553" s="343" t="s">
        <v>250</v>
      </c>
      <c r="G553" s="343"/>
      <c r="H553" s="346">
        <v>6221</v>
      </c>
      <c r="I553" s="343" t="s">
        <v>250</v>
      </c>
      <c r="J553" s="343" t="s">
        <v>250</v>
      </c>
      <c r="K553" s="343" t="s">
        <v>250</v>
      </c>
      <c r="L553" s="343" t="s">
        <v>250</v>
      </c>
      <c r="M553" s="343" t="s">
        <v>250</v>
      </c>
      <c r="N553" s="346" t="s">
        <v>679</v>
      </c>
      <c r="O553" s="345"/>
      <c r="Q553" s="345">
        <f>O553</f>
        <v>0</v>
      </c>
      <c r="R553" s="324" t="s">
        <v>250</v>
      </c>
      <c r="S553" s="345"/>
      <c r="U553" s="345">
        <f>S553</f>
        <v>0</v>
      </c>
      <c r="W553" s="456"/>
      <c r="X553" s="456"/>
      <c r="Y553" s="456"/>
    </row>
    <row r="554" spans="1:25" ht="15" customHeight="1">
      <c r="A554" s="319">
        <v>544</v>
      </c>
      <c r="B554" s="319">
        <f t="shared" si="198"/>
        <v>4</v>
      </c>
      <c r="C554" s="320">
        <v>6222</v>
      </c>
      <c r="D554" s="320" t="s">
        <v>1547</v>
      </c>
      <c r="F554" s="343" t="s">
        <v>250</v>
      </c>
      <c r="G554" s="343"/>
      <c r="H554" s="346">
        <v>6222</v>
      </c>
      <c r="I554" s="343" t="s">
        <v>250</v>
      </c>
      <c r="J554" s="343" t="s">
        <v>250</v>
      </c>
      <c r="K554" s="343" t="s">
        <v>250</v>
      </c>
      <c r="L554" s="343" t="s">
        <v>250</v>
      </c>
      <c r="M554" s="343" t="s">
        <v>250</v>
      </c>
      <c r="N554" s="346" t="s">
        <v>680</v>
      </c>
      <c r="O554" s="345"/>
      <c r="Q554" s="345">
        <f t="shared" ref="Q554:Q555" si="213">O554</f>
        <v>0</v>
      </c>
      <c r="R554" s="324" t="s">
        <v>250</v>
      </c>
      <c r="S554" s="345"/>
      <c r="U554" s="345">
        <f t="shared" ref="U554:U555" si="214">S554</f>
        <v>0</v>
      </c>
      <c r="W554" s="462"/>
      <c r="X554" s="463"/>
      <c r="Y554" s="464"/>
    </row>
    <row r="555" spans="1:25" ht="15" customHeight="1">
      <c r="A555" s="319">
        <v>545</v>
      </c>
      <c r="B555" s="319">
        <f t="shared" si="198"/>
        <v>4</v>
      </c>
      <c r="C555" s="320">
        <v>6228</v>
      </c>
      <c r="D555" s="320" t="s">
        <v>1547</v>
      </c>
      <c r="F555" s="343" t="s">
        <v>250</v>
      </c>
      <c r="G555" s="343"/>
      <c r="H555" s="346">
        <v>6228</v>
      </c>
      <c r="I555" s="343" t="s">
        <v>250</v>
      </c>
      <c r="J555" s="343" t="s">
        <v>250</v>
      </c>
      <c r="K555" s="343" t="s">
        <v>250</v>
      </c>
      <c r="L555" s="343" t="s">
        <v>250</v>
      </c>
      <c r="M555" s="343" t="s">
        <v>250</v>
      </c>
      <c r="N555" s="346" t="s">
        <v>681</v>
      </c>
      <c r="O555" s="345"/>
      <c r="Q555" s="345">
        <f t="shared" si="213"/>
        <v>0</v>
      </c>
      <c r="R555" s="324" t="s">
        <v>250</v>
      </c>
      <c r="S555" s="345"/>
      <c r="U555" s="345">
        <f t="shared" si="214"/>
        <v>0</v>
      </c>
      <c r="W555" s="462"/>
      <c r="X555" s="463"/>
      <c r="Y555" s="464"/>
    </row>
    <row r="556" spans="1:25" ht="15" customHeight="1">
      <c r="A556" s="319">
        <v>546</v>
      </c>
      <c r="B556" s="319">
        <f t="shared" si="198"/>
        <v>3</v>
      </c>
      <c r="C556" s="320">
        <v>623</v>
      </c>
      <c r="D556" s="320" t="s">
        <v>1547</v>
      </c>
      <c r="F556" s="343" t="s">
        <v>250</v>
      </c>
      <c r="G556" s="344">
        <v>623</v>
      </c>
      <c r="H556" s="343" t="s">
        <v>250</v>
      </c>
      <c r="I556" s="343" t="s">
        <v>250</v>
      </c>
      <c r="J556" s="343" t="s">
        <v>250</v>
      </c>
      <c r="K556" s="343" t="s">
        <v>250</v>
      </c>
      <c r="L556" s="343" t="s">
        <v>250</v>
      </c>
      <c r="M556" s="343" t="s">
        <v>250</v>
      </c>
      <c r="N556" s="344" t="s">
        <v>682</v>
      </c>
      <c r="O556" s="345"/>
      <c r="Q556" s="345">
        <f>O556-SUM(Q557:Q569)</f>
        <v>0</v>
      </c>
      <c r="R556" s="324" t="s">
        <v>250</v>
      </c>
      <c r="S556" s="345"/>
      <c r="U556" s="345">
        <f>S556+U557+U563+U564+U565+U566+U569</f>
        <v>0</v>
      </c>
      <c r="W556" s="456"/>
      <c r="X556" s="456"/>
      <c r="Y556" s="456"/>
    </row>
    <row r="557" spans="1:25" s="319" customFormat="1" ht="15" customHeight="1">
      <c r="A557" s="319">
        <v>547</v>
      </c>
      <c r="B557" s="319">
        <f t="shared" si="198"/>
        <v>4</v>
      </c>
      <c r="C557" s="320">
        <v>6231</v>
      </c>
      <c r="D557" s="320"/>
      <c r="E557" s="320"/>
      <c r="F557" s="347" t="s">
        <v>250</v>
      </c>
      <c r="G557" s="347"/>
      <c r="H557" s="355">
        <v>6231</v>
      </c>
      <c r="I557" s="347" t="s">
        <v>250</v>
      </c>
      <c r="J557" s="347" t="s">
        <v>250</v>
      </c>
      <c r="K557" s="347" t="s">
        <v>250</v>
      </c>
      <c r="L557" s="347" t="s">
        <v>250</v>
      </c>
      <c r="M557" s="347" t="s">
        <v>250</v>
      </c>
      <c r="N557" s="355" t="s">
        <v>683</v>
      </c>
      <c r="O557" s="345"/>
      <c r="Q557" s="349">
        <f>O557-Q558-Q559-Q560-Q561-Q562</f>
        <v>0</v>
      </c>
      <c r="R557" s="319" t="s">
        <v>250</v>
      </c>
      <c r="S557" s="345"/>
      <c r="U557" s="349">
        <f>S557+U558+U559+U562</f>
        <v>0</v>
      </c>
      <c r="W557" s="457"/>
      <c r="X557" s="457"/>
      <c r="Y557" s="457"/>
    </row>
    <row r="558" spans="1:25" s="319" customFormat="1" ht="15" customHeight="1">
      <c r="A558" s="319">
        <v>548</v>
      </c>
      <c r="B558" s="319">
        <f t="shared" si="198"/>
        <v>5</v>
      </c>
      <c r="C558" s="320">
        <v>62311</v>
      </c>
      <c r="D558" s="320"/>
      <c r="E558" s="320"/>
      <c r="F558" s="347" t="s">
        <v>250</v>
      </c>
      <c r="G558" s="347"/>
      <c r="H558" s="347" t="s">
        <v>250</v>
      </c>
      <c r="I558" s="348">
        <v>62311</v>
      </c>
      <c r="J558" s="347" t="s">
        <v>250</v>
      </c>
      <c r="K558" s="347" t="s">
        <v>250</v>
      </c>
      <c r="L558" s="347" t="s">
        <v>250</v>
      </c>
      <c r="M558" s="347" t="s">
        <v>250</v>
      </c>
      <c r="N558" s="348" t="s">
        <v>684</v>
      </c>
      <c r="O558" s="345"/>
      <c r="Q558" s="349">
        <f>O558</f>
        <v>0</v>
      </c>
      <c r="R558" s="319" t="s">
        <v>250</v>
      </c>
      <c r="S558" s="345"/>
      <c r="U558" s="349">
        <f>S558</f>
        <v>0</v>
      </c>
      <c r="W558" s="457"/>
      <c r="X558" s="457"/>
      <c r="Y558" s="457"/>
    </row>
    <row r="559" spans="1:25" s="319" customFormat="1" ht="15" customHeight="1">
      <c r="A559" s="319">
        <v>549</v>
      </c>
      <c r="B559" s="319">
        <f t="shared" si="198"/>
        <v>5</v>
      </c>
      <c r="C559" s="320">
        <v>62312</v>
      </c>
      <c r="D559" s="320"/>
      <c r="E559" s="320"/>
      <c r="F559" s="347" t="s">
        <v>250</v>
      </c>
      <c r="G559" s="347"/>
      <c r="H559" s="347" t="s">
        <v>250</v>
      </c>
      <c r="I559" s="348">
        <v>62312</v>
      </c>
      <c r="J559" s="347" t="s">
        <v>250</v>
      </c>
      <c r="K559" s="347" t="s">
        <v>250</v>
      </c>
      <c r="L559" s="347" t="s">
        <v>250</v>
      </c>
      <c r="M559" s="347" t="s">
        <v>250</v>
      </c>
      <c r="N559" s="348" t="s">
        <v>685</v>
      </c>
      <c r="O559" s="345"/>
      <c r="Q559" s="349">
        <f>O559-Q560-Q561</f>
        <v>0</v>
      </c>
      <c r="R559" s="319" t="s">
        <v>250</v>
      </c>
      <c r="S559" s="345"/>
      <c r="U559" s="349">
        <f>S559+U560+U561</f>
        <v>0</v>
      </c>
      <c r="W559" s="457"/>
      <c r="X559" s="457"/>
      <c r="Y559" s="457"/>
    </row>
    <row r="560" spans="1:25" s="319" customFormat="1" ht="15" customHeight="1">
      <c r="A560" s="319">
        <v>550</v>
      </c>
      <c r="B560" s="319">
        <f t="shared" si="198"/>
        <v>6</v>
      </c>
      <c r="C560" s="320">
        <v>623121</v>
      </c>
      <c r="D560" s="320"/>
      <c r="E560" s="320"/>
      <c r="F560" s="347" t="s">
        <v>250</v>
      </c>
      <c r="G560" s="347"/>
      <c r="H560" s="347" t="s">
        <v>250</v>
      </c>
      <c r="I560" s="347" t="s">
        <v>250</v>
      </c>
      <c r="J560" s="353">
        <v>623121</v>
      </c>
      <c r="K560" s="347" t="s">
        <v>250</v>
      </c>
      <c r="L560" s="347" t="s">
        <v>250</v>
      </c>
      <c r="M560" s="347" t="s">
        <v>250</v>
      </c>
      <c r="N560" s="353" t="s">
        <v>685</v>
      </c>
      <c r="O560" s="345"/>
      <c r="Q560" s="349">
        <f t="shared" ref="Q560:Q561" si="215">O560</f>
        <v>0</v>
      </c>
      <c r="R560" s="319" t="s">
        <v>250</v>
      </c>
      <c r="S560" s="345"/>
      <c r="U560" s="349">
        <f t="shared" ref="U560:U561" si="216">S560</f>
        <v>0</v>
      </c>
      <c r="W560" s="457"/>
      <c r="X560" s="457"/>
      <c r="Y560" s="457"/>
    </row>
    <row r="561" spans="1:25" s="319" customFormat="1" ht="15" customHeight="1">
      <c r="A561" s="319">
        <v>551</v>
      </c>
      <c r="B561" s="319">
        <f t="shared" si="198"/>
        <v>6</v>
      </c>
      <c r="C561" s="320">
        <v>623122</v>
      </c>
      <c r="D561" s="320"/>
      <c r="E561" s="320"/>
      <c r="F561" s="347" t="s">
        <v>250</v>
      </c>
      <c r="G561" s="347"/>
      <c r="H561" s="347" t="s">
        <v>250</v>
      </c>
      <c r="I561" s="347" t="s">
        <v>250</v>
      </c>
      <c r="J561" s="353">
        <v>623122</v>
      </c>
      <c r="K561" s="347" t="s">
        <v>250</v>
      </c>
      <c r="L561" s="347" t="s">
        <v>250</v>
      </c>
      <c r="M561" s="347" t="s">
        <v>250</v>
      </c>
      <c r="N561" s="353" t="s">
        <v>686</v>
      </c>
      <c r="O561" s="345"/>
      <c r="Q561" s="349">
        <f t="shared" si="215"/>
        <v>0</v>
      </c>
      <c r="R561" s="319" t="s">
        <v>250</v>
      </c>
      <c r="S561" s="345"/>
      <c r="U561" s="349">
        <f t="shared" si="216"/>
        <v>0</v>
      </c>
      <c r="W561" s="457"/>
      <c r="X561" s="457"/>
      <c r="Y561" s="457"/>
    </row>
    <row r="562" spans="1:25" s="319" customFormat="1" ht="15" customHeight="1">
      <c r="A562" s="319">
        <v>552</v>
      </c>
      <c r="B562" s="319">
        <f t="shared" si="198"/>
        <v>5</v>
      </c>
      <c r="C562" s="320">
        <v>62318</v>
      </c>
      <c r="D562" s="320"/>
      <c r="E562" s="320"/>
      <c r="F562" s="347" t="s">
        <v>250</v>
      </c>
      <c r="G562" s="347"/>
      <c r="H562" s="347" t="s">
        <v>250</v>
      </c>
      <c r="I562" s="348">
        <v>62318</v>
      </c>
      <c r="J562" s="347" t="s">
        <v>250</v>
      </c>
      <c r="K562" s="347" t="s">
        <v>250</v>
      </c>
      <c r="L562" s="347" t="s">
        <v>250</v>
      </c>
      <c r="M562" s="347" t="s">
        <v>250</v>
      </c>
      <c r="N562" s="348" t="s">
        <v>687</v>
      </c>
      <c r="O562" s="345"/>
      <c r="Q562" s="349">
        <f>O562</f>
        <v>0</v>
      </c>
      <c r="R562" s="319" t="s">
        <v>250</v>
      </c>
      <c r="S562" s="345"/>
      <c r="U562" s="349">
        <f>S562</f>
        <v>0</v>
      </c>
      <c r="W562" s="457"/>
      <c r="X562" s="457"/>
      <c r="Y562" s="457"/>
    </row>
    <row r="563" spans="1:25" s="319" customFormat="1" ht="15" customHeight="1">
      <c r="A563" s="319">
        <v>553</v>
      </c>
      <c r="B563" s="319">
        <f t="shared" si="198"/>
        <v>4</v>
      </c>
      <c r="C563" s="320">
        <v>6232</v>
      </c>
      <c r="D563" s="320"/>
      <c r="E563" s="320"/>
      <c r="F563" s="347" t="s">
        <v>250</v>
      </c>
      <c r="G563" s="347"/>
      <c r="H563" s="355">
        <v>6232</v>
      </c>
      <c r="I563" s="347" t="s">
        <v>250</v>
      </c>
      <c r="J563" s="347" t="s">
        <v>250</v>
      </c>
      <c r="K563" s="347" t="s">
        <v>250</v>
      </c>
      <c r="L563" s="347" t="s">
        <v>250</v>
      </c>
      <c r="M563" s="347" t="s">
        <v>250</v>
      </c>
      <c r="N563" s="355" t="s">
        <v>688</v>
      </c>
      <c r="O563" s="345"/>
      <c r="Q563" s="349">
        <f>O563</f>
        <v>0</v>
      </c>
      <c r="R563" s="319" t="s">
        <v>250</v>
      </c>
      <c r="S563" s="345"/>
      <c r="U563" s="349">
        <f>S563</f>
        <v>0</v>
      </c>
      <c r="W563" s="457"/>
      <c r="X563" s="457"/>
      <c r="Y563" s="457"/>
    </row>
    <row r="564" spans="1:25" s="319" customFormat="1" ht="15" customHeight="1">
      <c r="A564" s="319">
        <v>554</v>
      </c>
      <c r="B564" s="319">
        <f t="shared" si="198"/>
        <v>4</v>
      </c>
      <c r="C564" s="320">
        <v>6233</v>
      </c>
      <c r="D564" s="320"/>
      <c r="E564" s="320"/>
      <c r="F564" s="347" t="s">
        <v>250</v>
      </c>
      <c r="G564" s="347"/>
      <c r="H564" s="355">
        <v>6233</v>
      </c>
      <c r="I564" s="347" t="s">
        <v>250</v>
      </c>
      <c r="J564" s="347" t="s">
        <v>250</v>
      </c>
      <c r="K564" s="347" t="s">
        <v>250</v>
      </c>
      <c r="L564" s="347" t="s">
        <v>250</v>
      </c>
      <c r="M564" s="347" t="s">
        <v>250</v>
      </c>
      <c r="N564" s="355" t="s">
        <v>689</v>
      </c>
      <c r="O564" s="345"/>
      <c r="Q564" s="349">
        <f t="shared" ref="Q564:Q565" si="217">O564</f>
        <v>0</v>
      </c>
      <c r="R564" s="319" t="s">
        <v>250</v>
      </c>
      <c r="S564" s="345"/>
      <c r="U564" s="349">
        <f t="shared" ref="U564:U565" si="218">S564</f>
        <v>0</v>
      </c>
      <c r="W564" s="457"/>
      <c r="X564" s="457"/>
      <c r="Y564" s="457"/>
    </row>
    <row r="565" spans="1:25" s="319" customFormat="1" ht="15" customHeight="1">
      <c r="A565" s="319">
        <v>555</v>
      </c>
      <c r="B565" s="319">
        <f t="shared" si="198"/>
        <v>4</v>
      </c>
      <c r="C565" s="320">
        <v>6234</v>
      </c>
      <c r="D565" s="320"/>
      <c r="E565" s="320"/>
      <c r="F565" s="347" t="s">
        <v>250</v>
      </c>
      <c r="G565" s="347"/>
      <c r="H565" s="355">
        <v>6234</v>
      </c>
      <c r="I565" s="347" t="s">
        <v>250</v>
      </c>
      <c r="J565" s="347" t="s">
        <v>250</v>
      </c>
      <c r="K565" s="347" t="s">
        <v>250</v>
      </c>
      <c r="L565" s="347" t="s">
        <v>250</v>
      </c>
      <c r="M565" s="347" t="s">
        <v>250</v>
      </c>
      <c r="N565" s="355" t="s">
        <v>690</v>
      </c>
      <c r="O565" s="345"/>
      <c r="Q565" s="349">
        <f t="shared" si="217"/>
        <v>0</v>
      </c>
      <c r="R565" s="319" t="s">
        <v>250</v>
      </c>
      <c r="S565" s="345"/>
      <c r="U565" s="349">
        <f t="shared" si="218"/>
        <v>0</v>
      </c>
      <c r="W565" s="457"/>
      <c r="X565" s="457"/>
      <c r="Y565" s="457"/>
    </row>
    <row r="566" spans="1:25" s="319" customFormat="1" ht="15" customHeight="1">
      <c r="A566" s="319">
        <v>556</v>
      </c>
      <c r="B566" s="319">
        <f t="shared" si="198"/>
        <v>4</v>
      </c>
      <c r="C566" s="320">
        <v>6238</v>
      </c>
      <c r="D566" s="320"/>
      <c r="E566" s="320"/>
      <c r="F566" s="347" t="s">
        <v>250</v>
      </c>
      <c r="G566" s="347"/>
      <c r="H566" s="355">
        <v>6238</v>
      </c>
      <c r="I566" s="347" t="s">
        <v>250</v>
      </c>
      <c r="J566" s="347" t="s">
        <v>250</v>
      </c>
      <c r="K566" s="347" t="s">
        <v>250</v>
      </c>
      <c r="L566" s="347" t="s">
        <v>250</v>
      </c>
      <c r="M566" s="347" t="s">
        <v>250</v>
      </c>
      <c r="N566" s="355" t="s">
        <v>691</v>
      </c>
      <c r="O566" s="345"/>
      <c r="Q566" s="349">
        <f>O566-Q567-Q568</f>
        <v>0</v>
      </c>
      <c r="R566" s="319" t="s">
        <v>250</v>
      </c>
      <c r="S566" s="345"/>
      <c r="U566" s="349">
        <f>S566+U567+U568</f>
        <v>0</v>
      </c>
      <c r="W566" s="457"/>
      <c r="X566" s="457"/>
      <c r="Y566" s="457"/>
    </row>
    <row r="567" spans="1:25" s="319" customFormat="1" ht="15" customHeight="1">
      <c r="A567" s="319">
        <v>557</v>
      </c>
      <c r="B567" s="319">
        <f t="shared" si="198"/>
        <v>5</v>
      </c>
      <c r="C567" s="320">
        <v>62381</v>
      </c>
      <c r="D567" s="320"/>
      <c r="E567" s="320"/>
      <c r="F567" s="347" t="s">
        <v>250</v>
      </c>
      <c r="G567" s="347"/>
      <c r="H567" s="347" t="s">
        <v>250</v>
      </c>
      <c r="I567" s="348">
        <v>62381</v>
      </c>
      <c r="J567" s="347" t="s">
        <v>250</v>
      </c>
      <c r="K567" s="347" t="s">
        <v>250</v>
      </c>
      <c r="L567" s="347" t="s">
        <v>250</v>
      </c>
      <c r="M567" s="347" t="s">
        <v>250</v>
      </c>
      <c r="N567" s="348" t="s">
        <v>692</v>
      </c>
      <c r="O567" s="345"/>
      <c r="Q567" s="349">
        <f t="shared" ref="Q567:Q568" si="219">O567</f>
        <v>0</v>
      </c>
      <c r="R567" s="319" t="s">
        <v>250</v>
      </c>
      <c r="S567" s="345"/>
      <c r="U567" s="349">
        <f t="shared" ref="U567:U568" si="220">S567</f>
        <v>0</v>
      </c>
      <c r="W567" s="457"/>
      <c r="X567" s="457"/>
      <c r="Y567" s="457"/>
    </row>
    <row r="568" spans="1:25" s="319" customFormat="1" ht="15" customHeight="1">
      <c r="A568" s="319">
        <v>558</v>
      </c>
      <c r="B568" s="319">
        <f t="shared" si="198"/>
        <v>5</v>
      </c>
      <c r="C568" s="320">
        <v>62388</v>
      </c>
      <c r="D568" s="320"/>
      <c r="E568" s="320"/>
      <c r="F568" s="347" t="s">
        <v>250</v>
      </c>
      <c r="G568" s="347"/>
      <c r="H568" s="347" t="s">
        <v>250</v>
      </c>
      <c r="I568" s="348">
        <v>62388</v>
      </c>
      <c r="J568" s="347" t="s">
        <v>250</v>
      </c>
      <c r="K568" s="347" t="s">
        <v>250</v>
      </c>
      <c r="L568" s="347" t="s">
        <v>250</v>
      </c>
      <c r="M568" s="347" t="s">
        <v>250</v>
      </c>
      <c r="N568" s="348" t="s">
        <v>691</v>
      </c>
      <c r="O568" s="345"/>
      <c r="Q568" s="349">
        <f t="shared" si="219"/>
        <v>0</v>
      </c>
      <c r="R568" s="319" t="s">
        <v>250</v>
      </c>
      <c r="S568" s="345"/>
      <c r="U568" s="349">
        <f t="shared" si="220"/>
        <v>0</v>
      </c>
      <c r="W568" s="457"/>
      <c r="X568" s="457"/>
      <c r="Y568" s="457"/>
    </row>
    <row r="569" spans="1:25" s="319" customFormat="1" ht="15" customHeight="1">
      <c r="A569" s="319">
        <v>559</v>
      </c>
      <c r="B569" s="319">
        <f t="shared" si="198"/>
        <v>4</v>
      </c>
      <c r="C569" s="320">
        <v>6239</v>
      </c>
      <c r="D569" s="320"/>
      <c r="E569" s="320"/>
      <c r="F569" s="347" t="s">
        <v>250</v>
      </c>
      <c r="G569" s="347"/>
      <c r="H569" s="355">
        <v>6239</v>
      </c>
      <c r="I569" s="347" t="s">
        <v>250</v>
      </c>
      <c r="J569" s="347" t="s">
        <v>250</v>
      </c>
      <c r="K569" s="347" t="s">
        <v>250</v>
      </c>
      <c r="L569" s="347" t="s">
        <v>250</v>
      </c>
      <c r="M569" s="347" t="s">
        <v>250</v>
      </c>
      <c r="N569" s="355" t="s">
        <v>693</v>
      </c>
      <c r="O569" s="345"/>
      <c r="Q569" s="349">
        <f>O569</f>
        <v>0</v>
      </c>
      <c r="R569" s="319" t="s">
        <v>250</v>
      </c>
      <c r="S569" s="345"/>
      <c r="U569" s="349">
        <f>S569</f>
        <v>0</v>
      </c>
      <c r="W569" s="457"/>
      <c r="X569" s="457"/>
      <c r="Y569" s="457"/>
    </row>
    <row r="570" spans="1:25" ht="15" customHeight="1">
      <c r="A570" s="319">
        <v>560</v>
      </c>
      <c r="B570" s="319">
        <f t="shared" si="198"/>
        <v>3</v>
      </c>
      <c r="C570" s="320">
        <v>624</v>
      </c>
      <c r="D570" s="320" t="s">
        <v>1547</v>
      </c>
      <c r="F570" s="343" t="s">
        <v>250</v>
      </c>
      <c r="G570" s="344">
        <v>624</v>
      </c>
      <c r="H570" s="343" t="s">
        <v>250</v>
      </c>
      <c r="I570" s="343" t="s">
        <v>250</v>
      </c>
      <c r="J570" s="343" t="s">
        <v>250</v>
      </c>
      <c r="K570" s="343" t="s">
        <v>250</v>
      </c>
      <c r="L570" s="343" t="s">
        <v>250</v>
      </c>
      <c r="M570" s="343" t="s">
        <v>250</v>
      </c>
      <c r="N570" s="344" t="s">
        <v>694</v>
      </c>
      <c r="O570" s="345"/>
      <c r="Q570" s="345">
        <f>O570-SUM(Q571:Q575)</f>
        <v>0</v>
      </c>
      <c r="R570" s="324" t="s">
        <v>250</v>
      </c>
      <c r="S570" s="345"/>
      <c r="U570" s="345">
        <f>S570+U571+U572+U573+U574+U575</f>
        <v>0</v>
      </c>
      <c r="W570" s="456"/>
      <c r="X570" s="456"/>
      <c r="Y570" s="456"/>
    </row>
    <row r="571" spans="1:25" s="319" customFormat="1" ht="15" customHeight="1">
      <c r="A571" s="319">
        <v>561</v>
      </c>
      <c r="B571" s="319">
        <f t="shared" si="198"/>
        <v>4</v>
      </c>
      <c r="C571" s="320">
        <v>6241</v>
      </c>
      <c r="D571" s="320"/>
      <c r="E571" s="320"/>
      <c r="F571" s="347" t="s">
        <v>250</v>
      </c>
      <c r="G571" s="347"/>
      <c r="H571" s="355">
        <v>6241</v>
      </c>
      <c r="I571" s="347" t="s">
        <v>250</v>
      </c>
      <c r="J571" s="347" t="s">
        <v>250</v>
      </c>
      <c r="K571" s="347" t="s">
        <v>250</v>
      </c>
      <c r="L571" s="347" t="s">
        <v>250</v>
      </c>
      <c r="M571" s="347" t="s">
        <v>250</v>
      </c>
      <c r="N571" s="355" t="s">
        <v>695</v>
      </c>
      <c r="O571" s="345"/>
      <c r="Q571" s="349">
        <f t="shared" ref="Q571:Q575" si="221">O571</f>
        <v>0</v>
      </c>
      <c r="R571" s="319" t="s">
        <v>250</v>
      </c>
      <c r="S571" s="345"/>
      <c r="U571" s="349">
        <f t="shared" ref="U571:U575" si="222">S571</f>
        <v>0</v>
      </c>
      <c r="W571" s="457"/>
      <c r="X571" s="457"/>
      <c r="Y571" s="457"/>
    </row>
    <row r="572" spans="1:25" s="319" customFormat="1" ht="15" customHeight="1">
      <c r="A572" s="319">
        <v>562</v>
      </c>
      <c r="B572" s="319">
        <f t="shared" si="198"/>
        <v>4</v>
      </c>
      <c r="C572" s="320">
        <v>6242</v>
      </c>
      <c r="D572" s="320"/>
      <c r="E572" s="320"/>
      <c r="F572" s="347" t="s">
        <v>250</v>
      </c>
      <c r="G572" s="347"/>
      <c r="H572" s="355">
        <v>6242</v>
      </c>
      <c r="I572" s="347" t="s">
        <v>250</v>
      </c>
      <c r="J572" s="347" t="s">
        <v>250</v>
      </c>
      <c r="K572" s="347" t="s">
        <v>250</v>
      </c>
      <c r="L572" s="347" t="s">
        <v>250</v>
      </c>
      <c r="M572" s="347" t="s">
        <v>250</v>
      </c>
      <c r="N572" s="355" t="s">
        <v>696</v>
      </c>
      <c r="O572" s="345"/>
      <c r="Q572" s="349">
        <f t="shared" si="221"/>
        <v>0</v>
      </c>
      <c r="R572" s="319" t="s">
        <v>250</v>
      </c>
      <c r="S572" s="345"/>
      <c r="U572" s="349">
        <f t="shared" si="222"/>
        <v>0</v>
      </c>
      <c r="W572" s="457"/>
      <c r="X572" s="457"/>
      <c r="Y572" s="457"/>
    </row>
    <row r="573" spans="1:25" s="319" customFormat="1" ht="15" customHeight="1">
      <c r="A573" s="319">
        <v>563</v>
      </c>
      <c r="B573" s="319">
        <f t="shared" si="198"/>
        <v>4</v>
      </c>
      <c r="C573" s="320">
        <v>6243</v>
      </c>
      <c r="D573" s="320"/>
      <c r="E573" s="320"/>
      <c r="F573" s="347" t="s">
        <v>250</v>
      </c>
      <c r="G573" s="347"/>
      <c r="H573" s="355">
        <v>6243</v>
      </c>
      <c r="I573" s="347" t="s">
        <v>250</v>
      </c>
      <c r="J573" s="347" t="s">
        <v>250</v>
      </c>
      <c r="K573" s="347" t="s">
        <v>250</v>
      </c>
      <c r="L573" s="347" t="s">
        <v>250</v>
      </c>
      <c r="M573" s="347" t="s">
        <v>250</v>
      </c>
      <c r="N573" s="355" t="s">
        <v>697</v>
      </c>
      <c r="O573" s="345"/>
      <c r="Q573" s="349">
        <f t="shared" si="221"/>
        <v>0</v>
      </c>
      <c r="R573" s="319" t="s">
        <v>250</v>
      </c>
      <c r="S573" s="345"/>
      <c r="U573" s="349">
        <f t="shared" si="222"/>
        <v>0</v>
      </c>
      <c r="W573" s="457"/>
      <c r="X573" s="457"/>
      <c r="Y573" s="457"/>
    </row>
    <row r="574" spans="1:25" s="319" customFormat="1" ht="15" customHeight="1">
      <c r="A574" s="319">
        <v>564</v>
      </c>
      <c r="B574" s="319">
        <f t="shared" si="198"/>
        <v>4</v>
      </c>
      <c r="C574" s="320">
        <v>6244</v>
      </c>
      <c r="D574" s="320"/>
      <c r="E574" s="320"/>
      <c r="F574" s="347" t="s">
        <v>250</v>
      </c>
      <c r="G574" s="347"/>
      <c r="H574" s="355">
        <v>6244</v>
      </c>
      <c r="I574" s="347" t="s">
        <v>250</v>
      </c>
      <c r="J574" s="347" t="s">
        <v>250</v>
      </c>
      <c r="K574" s="347" t="s">
        <v>250</v>
      </c>
      <c r="L574" s="347" t="s">
        <v>250</v>
      </c>
      <c r="M574" s="347" t="s">
        <v>250</v>
      </c>
      <c r="N574" s="355" t="s">
        <v>698</v>
      </c>
      <c r="O574" s="345"/>
      <c r="Q574" s="349">
        <f t="shared" si="221"/>
        <v>0</v>
      </c>
      <c r="R574" s="319" t="s">
        <v>250</v>
      </c>
      <c r="S574" s="345"/>
      <c r="U574" s="349">
        <f t="shared" si="222"/>
        <v>0</v>
      </c>
      <c r="W574" s="457"/>
      <c r="X574" s="457"/>
      <c r="Y574" s="457"/>
    </row>
    <row r="575" spans="1:25" s="319" customFormat="1" ht="15" customHeight="1">
      <c r="A575" s="319">
        <v>565</v>
      </c>
      <c r="B575" s="319">
        <f t="shared" si="198"/>
        <v>4</v>
      </c>
      <c r="C575" s="320">
        <v>6245</v>
      </c>
      <c r="D575" s="320"/>
      <c r="E575" s="320"/>
      <c r="F575" s="347" t="s">
        <v>250</v>
      </c>
      <c r="G575" s="347"/>
      <c r="H575" s="355">
        <v>6245</v>
      </c>
      <c r="I575" s="347" t="s">
        <v>250</v>
      </c>
      <c r="J575" s="347" t="s">
        <v>250</v>
      </c>
      <c r="K575" s="347" t="s">
        <v>250</v>
      </c>
      <c r="L575" s="347" t="s">
        <v>250</v>
      </c>
      <c r="M575" s="347" t="s">
        <v>250</v>
      </c>
      <c r="N575" s="355" t="s">
        <v>699</v>
      </c>
      <c r="O575" s="345"/>
      <c r="Q575" s="349">
        <f t="shared" si="221"/>
        <v>0</v>
      </c>
      <c r="R575" s="319" t="s">
        <v>250</v>
      </c>
      <c r="S575" s="345"/>
      <c r="U575" s="349">
        <f t="shared" si="222"/>
        <v>0</v>
      </c>
      <c r="W575" s="457"/>
      <c r="X575" s="457"/>
      <c r="Y575" s="457"/>
    </row>
    <row r="576" spans="1:25" ht="15" customHeight="1">
      <c r="A576" s="319">
        <v>566</v>
      </c>
      <c r="B576" s="319">
        <f t="shared" si="198"/>
        <v>3</v>
      </c>
      <c r="C576" s="320">
        <v>628</v>
      </c>
      <c r="D576" s="320" t="s">
        <v>1547</v>
      </c>
      <c r="F576" s="343" t="s">
        <v>250</v>
      </c>
      <c r="G576" s="344">
        <v>628</v>
      </c>
      <c r="H576" s="343" t="s">
        <v>250</v>
      </c>
      <c r="I576" s="343" t="s">
        <v>250</v>
      </c>
      <c r="J576" s="343" t="s">
        <v>250</v>
      </c>
      <c r="K576" s="343" t="s">
        <v>250</v>
      </c>
      <c r="L576" s="343" t="s">
        <v>250</v>
      </c>
      <c r="M576" s="343" t="s">
        <v>250</v>
      </c>
      <c r="N576" s="344" t="s">
        <v>700</v>
      </c>
      <c r="O576" s="345"/>
      <c r="Q576" s="345">
        <f>O576-SUM(Q577:Q578)</f>
        <v>0</v>
      </c>
      <c r="R576" s="324" t="s">
        <v>250</v>
      </c>
      <c r="S576" s="345"/>
      <c r="U576" s="345">
        <f>S576+U577+U578</f>
        <v>0</v>
      </c>
      <c r="W576" s="456"/>
      <c r="X576" s="456"/>
      <c r="Y576" s="456"/>
    </row>
    <row r="577" spans="1:25" s="319" customFormat="1" ht="15" customHeight="1">
      <c r="A577" s="319">
        <v>567</v>
      </c>
      <c r="B577" s="319">
        <f t="shared" si="198"/>
        <v>4</v>
      </c>
      <c r="C577" s="320">
        <v>6281</v>
      </c>
      <c r="D577" s="320"/>
      <c r="E577" s="320"/>
      <c r="F577" s="347" t="s">
        <v>250</v>
      </c>
      <c r="G577" s="347"/>
      <c r="H577" s="355">
        <v>6281</v>
      </c>
      <c r="I577" s="347" t="s">
        <v>250</v>
      </c>
      <c r="J577" s="347" t="s">
        <v>250</v>
      </c>
      <c r="K577" s="347" t="s">
        <v>250</v>
      </c>
      <c r="L577" s="347" t="s">
        <v>250</v>
      </c>
      <c r="M577" s="347" t="s">
        <v>250</v>
      </c>
      <c r="N577" s="355" t="s">
        <v>701</v>
      </c>
      <c r="O577" s="345"/>
      <c r="Q577" s="349">
        <f t="shared" ref="Q577:Q578" si="223">O577</f>
        <v>0</v>
      </c>
      <c r="R577" s="319" t="s">
        <v>250</v>
      </c>
      <c r="S577" s="345"/>
      <c r="U577" s="349">
        <f t="shared" ref="U577:U578" si="224">S577</f>
        <v>0</v>
      </c>
      <c r="W577" s="457"/>
      <c r="X577" s="457"/>
      <c r="Y577" s="457"/>
    </row>
    <row r="578" spans="1:25" s="319" customFormat="1" ht="15" customHeight="1">
      <c r="A578" s="319">
        <v>568</v>
      </c>
      <c r="B578" s="319">
        <f t="shared" si="198"/>
        <v>4</v>
      </c>
      <c r="C578" s="320">
        <v>6288</v>
      </c>
      <c r="D578" s="320"/>
      <c r="E578" s="320"/>
      <c r="F578" s="347" t="s">
        <v>250</v>
      </c>
      <c r="G578" s="347"/>
      <c r="H578" s="355">
        <v>6288</v>
      </c>
      <c r="I578" s="347" t="s">
        <v>250</v>
      </c>
      <c r="J578" s="347" t="s">
        <v>250</v>
      </c>
      <c r="K578" s="347" t="s">
        <v>250</v>
      </c>
      <c r="L578" s="347" t="s">
        <v>250</v>
      </c>
      <c r="M578" s="347" t="s">
        <v>250</v>
      </c>
      <c r="N578" s="355" t="s">
        <v>702</v>
      </c>
      <c r="O578" s="345"/>
      <c r="Q578" s="349">
        <f t="shared" si="223"/>
        <v>0</v>
      </c>
      <c r="R578" s="319" t="s">
        <v>250</v>
      </c>
      <c r="S578" s="345"/>
      <c r="U578" s="349">
        <f t="shared" si="224"/>
        <v>0</v>
      </c>
      <c r="W578" s="457"/>
      <c r="X578" s="457"/>
      <c r="Y578" s="457"/>
    </row>
    <row r="579" spans="1:25" ht="15" customHeight="1">
      <c r="A579" s="319">
        <v>569</v>
      </c>
      <c r="B579" s="319">
        <f t="shared" si="198"/>
        <v>2</v>
      </c>
      <c r="C579" s="320">
        <v>63</v>
      </c>
      <c r="D579" s="320" t="s">
        <v>1547</v>
      </c>
      <c r="F579" s="340">
        <v>63</v>
      </c>
      <c r="G579" s="340"/>
      <c r="H579" s="340" t="s">
        <v>250</v>
      </c>
      <c r="I579" s="340" t="s">
        <v>250</v>
      </c>
      <c r="J579" s="340" t="s">
        <v>250</v>
      </c>
      <c r="K579" s="340" t="s">
        <v>250</v>
      </c>
      <c r="L579" s="340" t="s">
        <v>250</v>
      </c>
      <c r="M579" s="340" t="s">
        <v>250</v>
      </c>
      <c r="N579" s="340" t="s">
        <v>703</v>
      </c>
      <c r="O579" s="341"/>
      <c r="Q579" s="341"/>
      <c r="R579" s="324" t="s">
        <v>250</v>
      </c>
      <c r="S579" s="341"/>
      <c r="U579" s="341"/>
      <c r="W579" s="456"/>
      <c r="X579" s="456"/>
      <c r="Y579" s="456"/>
    </row>
    <row r="580" spans="1:25" ht="15" customHeight="1">
      <c r="A580" s="319">
        <v>570</v>
      </c>
      <c r="B580" s="319">
        <f t="shared" si="198"/>
        <v>3</v>
      </c>
      <c r="C580" s="320">
        <v>631</v>
      </c>
      <c r="D580" s="320" t="s">
        <v>1547</v>
      </c>
      <c r="F580" s="343" t="s">
        <v>250</v>
      </c>
      <c r="G580" s="344">
        <v>631</v>
      </c>
      <c r="H580" s="343" t="s">
        <v>250</v>
      </c>
      <c r="I580" s="343" t="s">
        <v>250</v>
      </c>
      <c r="J580" s="343" t="s">
        <v>250</v>
      </c>
      <c r="K580" s="343" t="s">
        <v>250</v>
      </c>
      <c r="L580" s="343" t="s">
        <v>250</v>
      </c>
      <c r="M580" s="343" t="s">
        <v>250</v>
      </c>
      <c r="N580" s="344" t="s">
        <v>704</v>
      </c>
      <c r="O580" s="345"/>
      <c r="Q580" s="345">
        <f>O580-SUM(Q581:Q585)</f>
        <v>0</v>
      </c>
      <c r="R580" s="324" t="s">
        <v>250</v>
      </c>
      <c r="S580" s="345"/>
      <c r="U580" s="345">
        <f>S580+U581+U582+U583+U584+U585</f>
        <v>0</v>
      </c>
      <c r="W580" s="456"/>
      <c r="X580" s="456"/>
      <c r="Y580" s="456"/>
    </row>
    <row r="581" spans="1:25" ht="15" customHeight="1">
      <c r="A581" s="319">
        <v>571</v>
      </c>
      <c r="B581" s="319">
        <f t="shared" si="198"/>
        <v>4</v>
      </c>
      <c r="C581" s="320">
        <v>6311</v>
      </c>
      <c r="D581" s="320" t="s">
        <v>1547</v>
      </c>
      <c r="F581" s="343" t="s">
        <v>250</v>
      </c>
      <c r="G581" s="343"/>
      <c r="H581" s="346">
        <v>6311</v>
      </c>
      <c r="I581" s="343" t="s">
        <v>250</v>
      </c>
      <c r="J581" s="343" t="s">
        <v>250</v>
      </c>
      <c r="K581" s="343" t="s">
        <v>250</v>
      </c>
      <c r="L581" s="343" t="s">
        <v>250</v>
      </c>
      <c r="M581" s="343" t="s">
        <v>250</v>
      </c>
      <c r="N581" s="346" t="s">
        <v>705</v>
      </c>
      <c r="O581" s="345"/>
      <c r="Q581" s="345">
        <f t="shared" ref="Q581:Q585" si="225">O581</f>
        <v>0</v>
      </c>
      <c r="R581" s="324" t="s">
        <v>250</v>
      </c>
      <c r="S581" s="345"/>
      <c r="U581" s="345">
        <f t="shared" ref="U581:U585" si="226">S581</f>
        <v>0</v>
      </c>
      <c r="W581" s="456"/>
      <c r="X581" s="456"/>
      <c r="Y581" s="456"/>
    </row>
    <row r="582" spans="1:25" ht="15" customHeight="1">
      <c r="A582" s="319">
        <v>572</v>
      </c>
      <c r="B582" s="319">
        <f t="shared" si="198"/>
        <v>4</v>
      </c>
      <c r="C582" s="320">
        <v>6312</v>
      </c>
      <c r="D582" s="320" t="s">
        <v>1547</v>
      </c>
      <c r="F582" s="343" t="s">
        <v>250</v>
      </c>
      <c r="G582" s="343"/>
      <c r="H582" s="346">
        <v>6312</v>
      </c>
      <c r="I582" s="343" t="s">
        <v>250</v>
      </c>
      <c r="J582" s="343" t="s">
        <v>250</v>
      </c>
      <c r="K582" s="343" t="s">
        <v>250</v>
      </c>
      <c r="L582" s="343" t="s">
        <v>250</v>
      </c>
      <c r="M582" s="343" t="s">
        <v>250</v>
      </c>
      <c r="N582" s="346" t="s">
        <v>706</v>
      </c>
      <c r="O582" s="345"/>
      <c r="Q582" s="345">
        <f t="shared" si="225"/>
        <v>0</v>
      </c>
      <c r="R582" s="324" t="s">
        <v>250</v>
      </c>
      <c r="S582" s="345"/>
      <c r="U582" s="345">
        <f t="shared" si="226"/>
        <v>0</v>
      </c>
      <c r="W582" s="456"/>
      <c r="X582" s="456"/>
      <c r="Y582" s="456"/>
    </row>
    <row r="583" spans="1:25" ht="15" customHeight="1">
      <c r="A583" s="319">
        <v>573</v>
      </c>
      <c r="B583" s="319">
        <f t="shared" si="198"/>
        <v>4</v>
      </c>
      <c r="C583" s="320">
        <v>6313</v>
      </c>
      <c r="D583" s="320" t="s">
        <v>1547</v>
      </c>
      <c r="F583" s="343" t="s">
        <v>250</v>
      </c>
      <c r="G583" s="343"/>
      <c r="H583" s="346">
        <v>6313</v>
      </c>
      <c r="I583" s="343" t="s">
        <v>250</v>
      </c>
      <c r="J583" s="343" t="s">
        <v>250</v>
      </c>
      <c r="K583" s="343" t="s">
        <v>250</v>
      </c>
      <c r="L583" s="343" t="s">
        <v>250</v>
      </c>
      <c r="M583" s="343" t="s">
        <v>250</v>
      </c>
      <c r="N583" s="346" t="s">
        <v>707</v>
      </c>
      <c r="O583" s="345"/>
      <c r="Q583" s="345">
        <f t="shared" si="225"/>
        <v>0</v>
      </c>
      <c r="R583" s="324" t="s">
        <v>250</v>
      </c>
      <c r="S583" s="345"/>
      <c r="U583" s="345">
        <f t="shared" si="226"/>
        <v>0</v>
      </c>
      <c r="W583" s="456"/>
      <c r="X583" s="456"/>
      <c r="Y583" s="456"/>
    </row>
    <row r="584" spans="1:25" ht="15" customHeight="1">
      <c r="A584" s="319">
        <v>574</v>
      </c>
      <c r="B584" s="319">
        <f t="shared" si="198"/>
        <v>4</v>
      </c>
      <c r="C584" s="320">
        <v>6314</v>
      </c>
      <c r="D584" s="320" t="s">
        <v>1547</v>
      </c>
      <c r="F584" s="343" t="s">
        <v>250</v>
      </c>
      <c r="G584" s="343"/>
      <c r="H584" s="346">
        <v>6314</v>
      </c>
      <c r="I584" s="343" t="s">
        <v>250</v>
      </c>
      <c r="J584" s="343" t="s">
        <v>250</v>
      </c>
      <c r="K584" s="343" t="s">
        <v>250</v>
      </c>
      <c r="L584" s="343" t="s">
        <v>250</v>
      </c>
      <c r="M584" s="343" t="s">
        <v>250</v>
      </c>
      <c r="N584" s="346" t="s">
        <v>708</v>
      </c>
      <c r="O584" s="345"/>
      <c r="Q584" s="345">
        <f t="shared" si="225"/>
        <v>0</v>
      </c>
      <c r="R584" s="324" t="s">
        <v>250</v>
      </c>
      <c r="S584" s="345"/>
      <c r="U584" s="345">
        <f t="shared" si="226"/>
        <v>0</v>
      </c>
      <c r="W584" s="456"/>
      <c r="X584" s="456"/>
      <c r="Y584" s="456"/>
    </row>
    <row r="585" spans="1:25" ht="15" customHeight="1">
      <c r="A585" s="319">
        <v>575</v>
      </c>
      <c r="B585" s="319">
        <f t="shared" si="198"/>
        <v>4</v>
      </c>
      <c r="C585" s="320">
        <v>6318</v>
      </c>
      <c r="D585" s="320" t="s">
        <v>1547</v>
      </c>
      <c r="F585" s="343" t="s">
        <v>250</v>
      </c>
      <c r="G585" s="343"/>
      <c r="H585" s="346">
        <v>6318</v>
      </c>
      <c r="I585" s="343" t="s">
        <v>250</v>
      </c>
      <c r="J585" s="343" t="s">
        <v>250</v>
      </c>
      <c r="K585" s="343" t="s">
        <v>250</v>
      </c>
      <c r="L585" s="343" t="s">
        <v>250</v>
      </c>
      <c r="M585" s="343" t="s">
        <v>250</v>
      </c>
      <c r="N585" s="346" t="s">
        <v>709</v>
      </c>
      <c r="O585" s="345"/>
      <c r="Q585" s="345">
        <f t="shared" si="225"/>
        <v>0</v>
      </c>
      <c r="R585" s="324" t="s">
        <v>250</v>
      </c>
      <c r="S585" s="345"/>
      <c r="U585" s="345">
        <f t="shared" si="226"/>
        <v>0</v>
      </c>
      <c r="W585" s="456"/>
      <c r="X585" s="456"/>
      <c r="Y585" s="456"/>
    </row>
    <row r="586" spans="1:25" ht="15" customHeight="1">
      <c r="A586" s="319">
        <v>576</v>
      </c>
      <c r="B586" s="319">
        <f t="shared" si="198"/>
        <v>3</v>
      </c>
      <c r="C586" s="320">
        <v>632</v>
      </c>
      <c r="D586" s="320" t="s">
        <v>1547</v>
      </c>
      <c r="F586" s="343" t="s">
        <v>250</v>
      </c>
      <c r="G586" s="344">
        <v>632</v>
      </c>
      <c r="H586" s="343" t="s">
        <v>250</v>
      </c>
      <c r="I586" s="343" t="s">
        <v>250</v>
      </c>
      <c r="J586" s="343" t="s">
        <v>250</v>
      </c>
      <c r="K586" s="343" t="s">
        <v>250</v>
      </c>
      <c r="L586" s="343" t="s">
        <v>250</v>
      </c>
      <c r="M586" s="343" t="s">
        <v>250</v>
      </c>
      <c r="N586" s="344" t="s">
        <v>710</v>
      </c>
      <c r="O586" s="345"/>
      <c r="Q586" s="345">
        <f>O586-SUM(Q587:Q596)</f>
        <v>0</v>
      </c>
      <c r="R586" s="324" t="s">
        <v>250</v>
      </c>
      <c r="S586" s="345"/>
      <c r="U586" s="345">
        <f>S586+U587+U594+U595+U596</f>
        <v>0</v>
      </c>
      <c r="W586" s="456"/>
      <c r="X586" s="456"/>
      <c r="Y586" s="456"/>
    </row>
    <row r="587" spans="1:25" s="319" customFormat="1" ht="15" customHeight="1">
      <c r="A587" s="319">
        <v>577</v>
      </c>
      <c r="B587" s="319">
        <f t="shared" si="198"/>
        <v>4</v>
      </c>
      <c r="C587" s="320">
        <v>6321</v>
      </c>
      <c r="D587" s="320"/>
      <c r="E587" s="320"/>
      <c r="F587" s="347" t="s">
        <v>250</v>
      </c>
      <c r="G587" s="347"/>
      <c r="H587" s="355">
        <v>6321</v>
      </c>
      <c r="I587" s="347" t="s">
        <v>250</v>
      </c>
      <c r="J587" s="347" t="s">
        <v>250</v>
      </c>
      <c r="K587" s="347" t="s">
        <v>250</v>
      </c>
      <c r="L587" s="347" t="s">
        <v>250</v>
      </c>
      <c r="M587" s="347" t="s">
        <v>250</v>
      </c>
      <c r="N587" s="355" t="s">
        <v>711</v>
      </c>
      <c r="O587" s="345"/>
      <c r="Q587" s="349">
        <f>O587-Q588-Q589-Q590-Q591-Q592-Q593</f>
        <v>0</v>
      </c>
      <c r="R587" s="319" t="s">
        <v>250</v>
      </c>
      <c r="S587" s="345"/>
      <c r="U587" s="349">
        <f>S587+U588+U593</f>
        <v>0</v>
      </c>
      <c r="W587" s="457"/>
      <c r="X587" s="457"/>
      <c r="Y587" s="457"/>
    </row>
    <row r="588" spans="1:25" s="319" customFormat="1" ht="15" customHeight="1">
      <c r="A588" s="319">
        <v>578</v>
      </c>
      <c r="B588" s="319">
        <f t="shared" ref="B588:B651" si="227">LEN(C588)</f>
        <v>5</v>
      </c>
      <c r="C588" s="320">
        <v>63211</v>
      </c>
      <c r="D588" s="320"/>
      <c r="E588" s="320"/>
      <c r="F588" s="347" t="s">
        <v>250</v>
      </c>
      <c r="G588" s="347"/>
      <c r="H588" s="347" t="s">
        <v>250</v>
      </c>
      <c r="I588" s="348">
        <v>63211</v>
      </c>
      <c r="J588" s="347" t="s">
        <v>250</v>
      </c>
      <c r="K588" s="347" t="s">
        <v>250</v>
      </c>
      <c r="L588" s="347" t="s">
        <v>250</v>
      </c>
      <c r="M588" s="347" t="s">
        <v>250</v>
      </c>
      <c r="N588" s="348" t="s">
        <v>712</v>
      </c>
      <c r="O588" s="345"/>
      <c r="Q588" s="349">
        <f>O588-Q589-Q590-Q591-Q592</f>
        <v>0</v>
      </c>
      <c r="R588" s="319" t="s">
        <v>250</v>
      </c>
      <c r="S588" s="345"/>
      <c r="U588" s="349">
        <f>S588+U589+U590+U591+U592</f>
        <v>0</v>
      </c>
      <c r="W588" s="457"/>
      <c r="X588" s="457"/>
      <c r="Y588" s="457"/>
    </row>
    <row r="589" spans="1:25" s="319" customFormat="1" ht="15" customHeight="1">
      <c r="A589" s="319">
        <v>579</v>
      </c>
      <c r="B589" s="319">
        <f t="shared" si="227"/>
        <v>6</v>
      </c>
      <c r="C589" s="320">
        <v>632111</v>
      </c>
      <c r="D589" s="320"/>
      <c r="E589" s="320"/>
      <c r="F589" s="347" t="s">
        <v>250</v>
      </c>
      <c r="G589" s="347"/>
      <c r="H589" s="347" t="s">
        <v>250</v>
      </c>
      <c r="I589" s="347" t="s">
        <v>250</v>
      </c>
      <c r="J589" s="353">
        <v>632111</v>
      </c>
      <c r="K589" s="347" t="s">
        <v>250</v>
      </c>
      <c r="L589" s="347" t="s">
        <v>250</v>
      </c>
      <c r="M589" s="347" t="s">
        <v>250</v>
      </c>
      <c r="N589" s="353" t="s">
        <v>713</v>
      </c>
      <c r="O589" s="345"/>
      <c r="Q589" s="349">
        <f t="shared" ref="Q589:Q592" si="228">O589</f>
        <v>0</v>
      </c>
      <c r="R589" s="319" t="s">
        <v>250</v>
      </c>
      <c r="S589" s="345"/>
      <c r="U589" s="349">
        <f t="shared" ref="U589:U592" si="229">S589</f>
        <v>0</v>
      </c>
      <c r="W589" s="457"/>
      <c r="X589" s="457"/>
      <c r="Y589" s="457"/>
    </row>
    <row r="590" spans="1:25" s="319" customFormat="1" ht="15" customHeight="1">
      <c r="A590" s="319">
        <v>580</v>
      </c>
      <c r="B590" s="319">
        <f t="shared" si="227"/>
        <v>6</v>
      </c>
      <c r="C590" s="320">
        <v>632112</v>
      </c>
      <c r="D590" s="320"/>
      <c r="E590" s="320"/>
      <c r="F590" s="347" t="s">
        <v>250</v>
      </c>
      <c r="G590" s="347"/>
      <c r="H590" s="347" t="s">
        <v>250</v>
      </c>
      <c r="I590" s="347" t="s">
        <v>250</v>
      </c>
      <c r="J590" s="353">
        <v>632112</v>
      </c>
      <c r="K590" s="347" t="s">
        <v>250</v>
      </c>
      <c r="L590" s="347" t="s">
        <v>250</v>
      </c>
      <c r="M590" s="347" t="s">
        <v>250</v>
      </c>
      <c r="N590" s="353" t="s">
        <v>714</v>
      </c>
      <c r="O590" s="345"/>
      <c r="Q590" s="349">
        <f t="shared" si="228"/>
        <v>0</v>
      </c>
      <c r="R590" s="319" t="s">
        <v>250</v>
      </c>
      <c r="S590" s="345"/>
      <c r="U590" s="349">
        <f t="shared" si="229"/>
        <v>0</v>
      </c>
      <c r="W590" s="457"/>
      <c r="X590" s="457"/>
      <c r="Y590" s="457"/>
    </row>
    <row r="591" spans="1:25" s="319" customFormat="1" ht="15" customHeight="1">
      <c r="A591" s="319">
        <v>581</v>
      </c>
      <c r="B591" s="319">
        <f t="shared" si="227"/>
        <v>6</v>
      </c>
      <c r="C591" s="320">
        <v>632113</v>
      </c>
      <c r="D591" s="320"/>
      <c r="E591" s="320"/>
      <c r="F591" s="347" t="s">
        <v>250</v>
      </c>
      <c r="G591" s="347"/>
      <c r="H591" s="347" t="s">
        <v>250</v>
      </c>
      <c r="I591" s="347" t="s">
        <v>250</v>
      </c>
      <c r="J591" s="353">
        <v>632113</v>
      </c>
      <c r="K591" s="347" t="s">
        <v>250</v>
      </c>
      <c r="L591" s="347" t="s">
        <v>250</v>
      </c>
      <c r="M591" s="347" t="s">
        <v>250</v>
      </c>
      <c r="N591" s="353" t="s">
        <v>715</v>
      </c>
      <c r="O591" s="345"/>
      <c r="Q591" s="349">
        <f t="shared" si="228"/>
        <v>0</v>
      </c>
      <c r="R591" s="319" t="s">
        <v>250</v>
      </c>
      <c r="S591" s="345"/>
      <c r="U591" s="349">
        <f t="shared" si="229"/>
        <v>0</v>
      </c>
      <c r="W591" s="457"/>
      <c r="X591" s="457"/>
      <c r="Y591" s="457"/>
    </row>
    <row r="592" spans="1:25" s="319" customFormat="1" ht="15" customHeight="1">
      <c r="A592" s="319">
        <v>582</v>
      </c>
      <c r="B592" s="319">
        <f t="shared" si="227"/>
        <v>6</v>
      </c>
      <c r="C592" s="320">
        <v>632118</v>
      </c>
      <c r="D592" s="320"/>
      <c r="E592" s="320"/>
      <c r="F592" s="347" t="s">
        <v>250</v>
      </c>
      <c r="G592" s="347"/>
      <c r="H592" s="347" t="s">
        <v>250</v>
      </c>
      <c r="I592" s="347" t="s">
        <v>250</v>
      </c>
      <c r="J592" s="353">
        <v>632118</v>
      </c>
      <c r="K592" s="347" t="s">
        <v>250</v>
      </c>
      <c r="L592" s="347" t="s">
        <v>250</v>
      </c>
      <c r="M592" s="347" t="s">
        <v>250</v>
      </c>
      <c r="N592" s="353" t="s">
        <v>716</v>
      </c>
      <c r="O592" s="345"/>
      <c r="Q592" s="349">
        <f t="shared" si="228"/>
        <v>0</v>
      </c>
      <c r="R592" s="319" t="s">
        <v>250</v>
      </c>
      <c r="S592" s="345"/>
      <c r="U592" s="349">
        <f t="shared" si="229"/>
        <v>0</v>
      </c>
      <c r="W592" s="457"/>
      <c r="X592" s="457"/>
      <c r="Y592" s="457"/>
    </row>
    <row r="593" spans="1:25" s="319" customFormat="1" ht="15" customHeight="1">
      <c r="A593" s="319">
        <v>583</v>
      </c>
      <c r="B593" s="319">
        <f t="shared" si="227"/>
        <v>5</v>
      </c>
      <c r="C593" s="320">
        <v>63218</v>
      </c>
      <c r="D593" s="320"/>
      <c r="E593" s="320"/>
      <c r="F593" s="347" t="s">
        <v>250</v>
      </c>
      <c r="G593" s="347"/>
      <c r="H593" s="347" t="s">
        <v>250</v>
      </c>
      <c r="I593" s="348">
        <v>63218</v>
      </c>
      <c r="J593" s="347" t="s">
        <v>250</v>
      </c>
      <c r="K593" s="347" t="s">
        <v>250</v>
      </c>
      <c r="L593" s="347" t="s">
        <v>250</v>
      </c>
      <c r="M593" s="347" t="s">
        <v>250</v>
      </c>
      <c r="N593" s="348" t="s">
        <v>717</v>
      </c>
      <c r="O593" s="345"/>
      <c r="Q593" s="349">
        <f>O593</f>
        <v>0</v>
      </c>
      <c r="R593" s="319" t="s">
        <v>250</v>
      </c>
      <c r="S593" s="345"/>
      <c r="U593" s="349">
        <f>S593</f>
        <v>0</v>
      </c>
      <c r="W593" s="457"/>
      <c r="X593" s="457"/>
      <c r="Y593" s="457"/>
    </row>
    <row r="594" spans="1:25" s="319" customFormat="1" ht="15" customHeight="1">
      <c r="A594" s="319">
        <v>584</v>
      </c>
      <c r="B594" s="319">
        <f t="shared" si="227"/>
        <v>4</v>
      </c>
      <c r="C594" s="320">
        <v>6322</v>
      </c>
      <c r="D594" s="320"/>
      <c r="E594" s="320"/>
      <c r="F594" s="347" t="s">
        <v>250</v>
      </c>
      <c r="G594" s="347"/>
      <c r="H594" s="355">
        <v>6322</v>
      </c>
      <c r="I594" s="347" t="s">
        <v>250</v>
      </c>
      <c r="J594" s="347" t="s">
        <v>250</v>
      </c>
      <c r="K594" s="347" t="s">
        <v>250</v>
      </c>
      <c r="L594" s="347" t="s">
        <v>250</v>
      </c>
      <c r="M594" s="347" t="s">
        <v>250</v>
      </c>
      <c r="N594" s="355" t="s">
        <v>718</v>
      </c>
      <c r="O594" s="345"/>
      <c r="Q594" s="349">
        <f>O594</f>
        <v>0</v>
      </c>
      <c r="R594" s="319" t="s">
        <v>250</v>
      </c>
      <c r="S594" s="345"/>
      <c r="U594" s="349">
        <f>S594</f>
        <v>0</v>
      </c>
      <c r="W594" s="457"/>
      <c r="X594" s="457"/>
      <c r="Y594" s="457"/>
    </row>
    <row r="595" spans="1:25" s="319" customFormat="1" ht="15" customHeight="1">
      <c r="A595" s="319">
        <v>585</v>
      </c>
      <c r="B595" s="319">
        <f t="shared" si="227"/>
        <v>4</v>
      </c>
      <c r="C595" s="320">
        <v>6323</v>
      </c>
      <c r="D595" s="320"/>
      <c r="E595" s="320"/>
      <c r="F595" s="347" t="s">
        <v>250</v>
      </c>
      <c r="G595" s="347"/>
      <c r="H595" s="355">
        <v>6323</v>
      </c>
      <c r="I595" s="347" t="s">
        <v>250</v>
      </c>
      <c r="J595" s="347" t="s">
        <v>250</v>
      </c>
      <c r="K595" s="347" t="s">
        <v>250</v>
      </c>
      <c r="L595" s="347" t="s">
        <v>250</v>
      </c>
      <c r="M595" s="347" t="s">
        <v>250</v>
      </c>
      <c r="N595" s="355" t="s">
        <v>719</v>
      </c>
      <c r="O595" s="345"/>
      <c r="Q595" s="349">
        <f t="shared" ref="Q595:Q596" si="230">O595</f>
        <v>0</v>
      </c>
      <c r="R595" s="319" t="s">
        <v>250</v>
      </c>
      <c r="S595" s="345"/>
      <c r="U595" s="349">
        <f t="shared" ref="U595:U596" si="231">S595</f>
        <v>0</v>
      </c>
      <c r="W595" s="457"/>
      <c r="X595" s="457"/>
      <c r="Y595" s="457"/>
    </row>
    <row r="596" spans="1:25" s="319" customFormat="1" ht="15" customHeight="1">
      <c r="A596" s="319">
        <v>586</v>
      </c>
      <c r="B596" s="319">
        <f t="shared" si="227"/>
        <v>4</v>
      </c>
      <c r="C596" s="320">
        <v>6324</v>
      </c>
      <c r="D596" s="320"/>
      <c r="E596" s="320"/>
      <c r="F596" s="347" t="s">
        <v>250</v>
      </c>
      <c r="G596" s="347"/>
      <c r="H596" s="355">
        <v>6324</v>
      </c>
      <c r="I596" s="347" t="s">
        <v>250</v>
      </c>
      <c r="J596" s="347" t="s">
        <v>250</v>
      </c>
      <c r="K596" s="347" t="s">
        <v>250</v>
      </c>
      <c r="L596" s="347" t="s">
        <v>250</v>
      </c>
      <c r="M596" s="347" t="s">
        <v>250</v>
      </c>
      <c r="N596" s="355" t="s">
        <v>720</v>
      </c>
      <c r="O596" s="345"/>
      <c r="Q596" s="349">
        <f t="shared" si="230"/>
        <v>0</v>
      </c>
      <c r="R596" s="319" t="s">
        <v>250</v>
      </c>
      <c r="S596" s="345"/>
      <c r="U596" s="349">
        <f t="shared" si="231"/>
        <v>0</v>
      </c>
      <c r="W596" s="457"/>
      <c r="X596" s="457"/>
      <c r="Y596" s="457"/>
    </row>
    <row r="597" spans="1:25" ht="15" customHeight="1">
      <c r="A597" s="319">
        <v>587</v>
      </c>
      <c r="B597" s="319">
        <f t="shared" si="227"/>
        <v>3</v>
      </c>
      <c r="C597" s="320">
        <v>633</v>
      </c>
      <c r="D597" s="320" t="s">
        <v>1547</v>
      </c>
      <c r="F597" s="343" t="s">
        <v>250</v>
      </c>
      <c r="G597" s="344">
        <v>633</v>
      </c>
      <c r="H597" s="343" t="s">
        <v>250</v>
      </c>
      <c r="I597" s="343" t="s">
        <v>250</v>
      </c>
      <c r="J597" s="343" t="s">
        <v>250</v>
      </c>
      <c r="K597" s="343" t="s">
        <v>250</v>
      </c>
      <c r="L597" s="343" t="s">
        <v>250</v>
      </c>
      <c r="M597" s="343" t="s">
        <v>250</v>
      </c>
      <c r="N597" s="344" t="s">
        <v>721</v>
      </c>
      <c r="O597" s="345"/>
      <c r="Q597" s="345">
        <f>O597-SUM(Q598:Q696)</f>
        <v>0</v>
      </c>
      <c r="R597" s="324" t="s">
        <v>250</v>
      </c>
      <c r="S597" s="345"/>
      <c r="U597" s="345">
        <f>S597+U598+U644+U673+U696</f>
        <v>0</v>
      </c>
      <c r="W597" s="456"/>
      <c r="X597" s="456"/>
      <c r="Y597" s="456"/>
    </row>
    <row r="598" spans="1:25" ht="15" customHeight="1">
      <c r="A598" s="319">
        <v>588</v>
      </c>
      <c r="B598" s="319">
        <f t="shared" si="227"/>
        <v>4</v>
      </c>
      <c r="C598" s="320">
        <v>6331</v>
      </c>
      <c r="D598" s="320" t="s">
        <v>1547</v>
      </c>
      <c r="F598" s="343" t="s">
        <v>250</v>
      </c>
      <c r="G598" s="343"/>
      <c r="H598" s="346">
        <v>6331</v>
      </c>
      <c r="I598" s="343" t="s">
        <v>250</v>
      </c>
      <c r="J598" s="343" t="s">
        <v>250</v>
      </c>
      <c r="K598" s="343" t="s">
        <v>250</v>
      </c>
      <c r="L598" s="343" t="s">
        <v>250</v>
      </c>
      <c r="M598" s="343" t="s">
        <v>250</v>
      </c>
      <c r="N598" s="346" t="s">
        <v>722</v>
      </c>
      <c r="O598" s="345"/>
      <c r="Q598" s="345">
        <f>O598-Q599-Q600-Q601-Q602-Q603-Q604-Q605-Q606-Q607-Q608-Q609-Q610-Q611-Q612-Q613-Q614-Q615-Q616-Q617-Q618-Q619-Q620-Q621-Q622-Q623-Q624-Q625-Q626-Q627-Q628-Q629-Q630-Q631-Q632-Q633-Q634-Q635-Q636-Q637-Q638-Q639-Q640-Q641-Q642-Q643</f>
        <v>0</v>
      </c>
      <c r="R598" s="324" t="s">
        <v>250</v>
      </c>
      <c r="S598" s="345"/>
      <c r="U598" s="345">
        <f>S598+U599+U600+U609</f>
        <v>0</v>
      </c>
      <c r="W598" s="456"/>
      <c r="X598" s="456"/>
      <c r="Y598" s="456"/>
    </row>
    <row r="599" spans="1:25" ht="15" customHeight="1">
      <c r="A599" s="319">
        <v>589</v>
      </c>
      <c r="B599" s="319">
        <f t="shared" si="227"/>
        <v>5</v>
      </c>
      <c r="C599" s="320">
        <v>63311</v>
      </c>
      <c r="D599" s="320" t="s">
        <v>1547</v>
      </c>
      <c r="F599" s="343" t="s">
        <v>250</v>
      </c>
      <c r="G599" s="343"/>
      <c r="H599" s="343" t="s">
        <v>250</v>
      </c>
      <c r="I599" s="350">
        <v>63311</v>
      </c>
      <c r="J599" s="343" t="s">
        <v>250</v>
      </c>
      <c r="K599" s="343" t="s">
        <v>250</v>
      </c>
      <c r="L599" s="343" t="s">
        <v>250</v>
      </c>
      <c r="M599" s="343" t="s">
        <v>250</v>
      </c>
      <c r="N599" s="350" t="s">
        <v>310</v>
      </c>
      <c r="O599" s="345"/>
      <c r="Q599" s="345">
        <f>O599</f>
        <v>0</v>
      </c>
      <c r="R599" s="324" t="s">
        <v>250</v>
      </c>
      <c r="S599" s="345"/>
      <c r="U599" s="345">
        <f>S599</f>
        <v>0</v>
      </c>
      <c r="W599" s="456"/>
      <c r="X599" s="456"/>
      <c r="Y599" s="456"/>
    </row>
    <row r="600" spans="1:25" ht="15" customHeight="1">
      <c r="A600" s="319">
        <v>590</v>
      </c>
      <c r="B600" s="319">
        <f t="shared" si="227"/>
        <v>5</v>
      </c>
      <c r="C600" s="320">
        <v>63312</v>
      </c>
      <c r="D600" s="320" t="s">
        <v>1547</v>
      </c>
      <c r="F600" s="343" t="s">
        <v>250</v>
      </c>
      <c r="G600" s="343"/>
      <c r="H600" s="343" t="s">
        <v>250</v>
      </c>
      <c r="I600" s="350">
        <v>63312</v>
      </c>
      <c r="J600" s="343" t="s">
        <v>250</v>
      </c>
      <c r="K600" s="343" t="s">
        <v>250</v>
      </c>
      <c r="L600" s="343" t="s">
        <v>250</v>
      </c>
      <c r="M600" s="343" t="s">
        <v>250</v>
      </c>
      <c r="N600" s="350" t="s">
        <v>723</v>
      </c>
      <c r="O600" s="345"/>
      <c r="Q600" s="345">
        <f>O600-Q601-Q602-Q603-Q604-Q605-Q606-Q607-Q608</f>
        <v>0</v>
      </c>
      <c r="R600" s="324" t="s">
        <v>250</v>
      </c>
      <c r="S600" s="345"/>
      <c r="U600" s="345">
        <f>S600+U601+U602+U605+U606+U607+U608</f>
        <v>0</v>
      </c>
      <c r="W600" s="456"/>
      <c r="X600" s="456"/>
      <c r="Y600" s="456"/>
    </row>
    <row r="601" spans="1:25" s="319" customFormat="1" ht="15" customHeight="1">
      <c r="A601" s="319">
        <v>591</v>
      </c>
      <c r="B601" s="319">
        <f t="shared" si="227"/>
        <v>6</v>
      </c>
      <c r="C601" s="320">
        <v>633121</v>
      </c>
      <c r="D601" s="320"/>
      <c r="E601" s="320"/>
      <c r="F601" s="347" t="s">
        <v>250</v>
      </c>
      <c r="G601" s="347"/>
      <c r="H601" s="347" t="s">
        <v>250</v>
      </c>
      <c r="I601" s="347" t="s">
        <v>250</v>
      </c>
      <c r="J601" s="353">
        <v>633121</v>
      </c>
      <c r="K601" s="347" t="s">
        <v>250</v>
      </c>
      <c r="L601" s="347" t="s">
        <v>250</v>
      </c>
      <c r="M601" s="347" t="s">
        <v>250</v>
      </c>
      <c r="N601" s="353" t="s">
        <v>724</v>
      </c>
      <c r="O601" s="345"/>
      <c r="Q601" s="349">
        <f>O601</f>
        <v>0</v>
      </c>
      <c r="R601" s="319" t="s">
        <v>250</v>
      </c>
      <c r="S601" s="345"/>
      <c r="U601" s="349">
        <f>S601</f>
        <v>0</v>
      </c>
      <c r="W601" s="457"/>
      <c r="X601" s="457"/>
      <c r="Y601" s="457"/>
    </row>
    <row r="602" spans="1:25" s="319" customFormat="1" ht="15" customHeight="1">
      <c r="A602" s="319">
        <v>592</v>
      </c>
      <c r="B602" s="319">
        <f t="shared" si="227"/>
        <v>6</v>
      </c>
      <c r="C602" s="320">
        <v>633122</v>
      </c>
      <c r="D602" s="320"/>
      <c r="E602" s="320"/>
      <c r="F602" s="347" t="s">
        <v>250</v>
      </c>
      <c r="G602" s="347"/>
      <c r="H602" s="347" t="s">
        <v>250</v>
      </c>
      <c r="I602" s="347" t="s">
        <v>250</v>
      </c>
      <c r="J602" s="353">
        <v>633122</v>
      </c>
      <c r="K602" s="347" t="s">
        <v>250</v>
      </c>
      <c r="L602" s="347" t="s">
        <v>250</v>
      </c>
      <c r="M602" s="347" t="s">
        <v>250</v>
      </c>
      <c r="N602" s="353" t="s">
        <v>725</v>
      </c>
      <c r="O602" s="345"/>
      <c r="Q602" s="349">
        <f>O602-Q603-Q604</f>
        <v>0</v>
      </c>
      <c r="R602" s="319" t="s">
        <v>250</v>
      </c>
      <c r="S602" s="345"/>
      <c r="U602" s="349">
        <f>S602+U603+U604</f>
        <v>0</v>
      </c>
      <c r="W602" s="457"/>
      <c r="X602" s="457"/>
      <c r="Y602" s="457"/>
    </row>
    <row r="603" spans="1:25" s="319" customFormat="1" ht="15" customHeight="1">
      <c r="A603" s="319">
        <v>593</v>
      </c>
      <c r="B603" s="319">
        <f t="shared" si="227"/>
        <v>7</v>
      </c>
      <c r="C603" s="320">
        <v>6331221</v>
      </c>
      <c r="D603" s="320"/>
      <c r="E603" s="320"/>
      <c r="F603" s="347" t="s">
        <v>250</v>
      </c>
      <c r="G603" s="347"/>
      <c r="H603" s="347" t="s">
        <v>250</v>
      </c>
      <c r="I603" s="347" t="s">
        <v>250</v>
      </c>
      <c r="J603" s="347" t="s">
        <v>250</v>
      </c>
      <c r="K603" s="354">
        <v>6331221</v>
      </c>
      <c r="L603" s="347" t="s">
        <v>250</v>
      </c>
      <c r="M603" s="347" t="s">
        <v>250</v>
      </c>
      <c r="N603" s="354" t="s">
        <v>726</v>
      </c>
      <c r="O603" s="345"/>
      <c r="Q603" s="349">
        <f t="shared" ref="Q603:Q604" si="232">O603</f>
        <v>0</v>
      </c>
      <c r="R603" s="319" t="s">
        <v>250</v>
      </c>
      <c r="S603" s="345"/>
      <c r="U603" s="349">
        <f t="shared" ref="U603:U604" si="233">S603</f>
        <v>0</v>
      </c>
      <c r="W603" s="457"/>
      <c r="X603" s="457"/>
      <c r="Y603" s="457"/>
    </row>
    <row r="604" spans="1:25" s="319" customFormat="1" ht="15" customHeight="1">
      <c r="A604" s="319">
        <v>594</v>
      </c>
      <c r="B604" s="319">
        <f t="shared" si="227"/>
        <v>7</v>
      </c>
      <c r="C604" s="320">
        <v>6331228</v>
      </c>
      <c r="D604" s="320"/>
      <c r="E604" s="320"/>
      <c r="F604" s="347" t="s">
        <v>250</v>
      </c>
      <c r="G604" s="347"/>
      <c r="H604" s="347" t="s">
        <v>250</v>
      </c>
      <c r="I604" s="347" t="s">
        <v>250</v>
      </c>
      <c r="J604" s="347" t="s">
        <v>250</v>
      </c>
      <c r="K604" s="354">
        <v>6331228</v>
      </c>
      <c r="L604" s="347" t="s">
        <v>250</v>
      </c>
      <c r="M604" s="347" t="s">
        <v>250</v>
      </c>
      <c r="N604" s="354" t="s">
        <v>727</v>
      </c>
      <c r="O604" s="345"/>
      <c r="Q604" s="349">
        <f t="shared" si="232"/>
        <v>0</v>
      </c>
      <c r="R604" s="319" t="s">
        <v>250</v>
      </c>
      <c r="S604" s="345"/>
      <c r="U604" s="349">
        <f t="shared" si="233"/>
        <v>0</v>
      </c>
      <c r="W604" s="457"/>
      <c r="X604" s="457"/>
      <c r="Y604" s="457"/>
    </row>
    <row r="605" spans="1:25" s="319" customFormat="1" ht="15" customHeight="1">
      <c r="A605" s="319">
        <v>595</v>
      </c>
      <c r="B605" s="319">
        <f t="shared" si="227"/>
        <v>6</v>
      </c>
      <c r="C605" s="320">
        <v>633123</v>
      </c>
      <c r="D605" s="320"/>
      <c r="E605" s="320"/>
      <c r="F605" s="347" t="s">
        <v>250</v>
      </c>
      <c r="G605" s="347"/>
      <c r="H605" s="347" t="s">
        <v>250</v>
      </c>
      <c r="I605" s="347" t="s">
        <v>250</v>
      </c>
      <c r="J605" s="353">
        <v>633123</v>
      </c>
      <c r="K605" s="347" t="s">
        <v>250</v>
      </c>
      <c r="L605" s="347" t="s">
        <v>250</v>
      </c>
      <c r="M605" s="347" t="s">
        <v>250</v>
      </c>
      <c r="N605" s="353" t="s">
        <v>728</v>
      </c>
      <c r="O605" s="345"/>
      <c r="Q605" s="349">
        <f>O605</f>
        <v>0</v>
      </c>
      <c r="R605" s="319" t="s">
        <v>250</v>
      </c>
      <c r="S605" s="345"/>
      <c r="U605" s="349">
        <f>S605</f>
        <v>0</v>
      </c>
      <c r="W605" s="457"/>
      <c r="X605" s="457"/>
      <c r="Y605" s="457"/>
    </row>
    <row r="606" spans="1:25" s="319" customFormat="1" ht="15" customHeight="1">
      <c r="A606" s="319">
        <v>596</v>
      </c>
      <c r="B606" s="319">
        <f t="shared" si="227"/>
        <v>6</v>
      </c>
      <c r="C606" s="320">
        <v>633124</v>
      </c>
      <c r="D606" s="320"/>
      <c r="E606" s="320"/>
      <c r="F606" s="347" t="s">
        <v>250</v>
      </c>
      <c r="G606" s="347"/>
      <c r="H606" s="347" t="s">
        <v>250</v>
      </c>
      <c r="I606" s="347" t="s">
        <v>250</v>
      </c>
      <c r="J606" s="353">
        <v>633124</v>
      </c>
      <c r="K606" s="347" t="s">
        <v>250</v>
      </c>
      <c r="L606" s="347" t="s">
        <v>250</v>
      </c>
      <c r="M606" s="347" t="s">
        <v>250</v>
      </c>
      <c r="N606" s="353" t="s">
        <v>729</v>
      </c>
      <c r="O606" s="345"/>
      <c r="Q606" s="349">
        <f t="shared" ref="Q606:Q608" si="234">O606</f>
        <v>0</v>
      </c>
      <c r="R606" s="319" t="s">
        <v>250</v>
      </c>
      <c r="S606" s="345"/>
      <c r="U606" s="349">
        <f t="shared" ref="U606:U608" si="235">S606</f>
        <v>0</v>
      </c>
      <c r="W606" s="457"/>
      <c r="X606" s="457"/>
      <c r="Y606" s="457"/>
    </row>
    <row r="607" spans="1:25" s="319" customFormat="1" ht="15" customHeight="1">
      <c r="A607" s="319">
        <v>597</v>
      </c>
      <c r="B607" s="319">
        <f t="shared" si="227"/>
        <v>6</v>
      </c>
      <c r="C607" s="320">
        <v>633125</v>
      </c>
      <c r="D607" s="320"/>
      <c r="E607" s="320"/>
      <c r="F607" s="347" t="s">
        <v>250</v>
      </c>
      <c r="G607" s="347"/>
      <c r="H607" s="347" t="s">
        <v>250</v>
      </c>
      <c r="I607" s="347" t="s">
        <v>250</v>
      </c>
      <c r="J607" s="353">
        <v>633125</v>
      </c>
      <c r="K607" s="347" t="s">
        <v>250</v>
      </c>
      <c r="L607" s="347" t="s">
        <v>250</v>
      </c>
      <c r="M607" s="347" t="s">
        <v>250</v>
      </c>
      <c r="N607" s="353" t="s">
        <v>730</v>
      </c>
      <c r="O607" s="345"/>
      <c r="Q607" s="349">
        <f t="shared" si="234"/>
        <v>0</v>
      </c>
      <c r="R607" s="319" t="s">
        <v>250</v>
      </c>
      <c r="S607" s="345"/>
      <c r="U607" s="349">
        <f t="shared" si="235"/>
        <v>0</v>
      </c>
      <c r="W607" s="457"/>
      <c r="X607" s="457"/>
      <c r="Y607" s="457"/>
    </row>
    <row r="608" spans="1:25" s="319" customFormat="1" ht="15" customHeight="1">
      <c r="A608" s="319">
        <v>598</v>
      </c>
      <c r="B608" s="319">
        <f t="shared" si="227"/>
        <v>6</v>
      </c>
      <c r="C608" s="320">
        <v>633128</v>
      </c>
      <c r="D608" s="320"/>
      <c r="E608" s="320"/>
      <c r="F608" s="347" t="s">
        <v>250</v>
      </c>
      <c r="G608" s="347"/>
      <c r="H608" s="347" t="s">
        <v>250</v>
      </c>
      <c r="I608" s="347" t="s">
        <v>250</v>
      </c>
      <c r="J608" s="353">
        <v>633128</v>
      </c>
      <c r="K608" s="347" t="s">
        <v>250</v>
      </c>
      <c r="L608" s="347" t="s">
        <v>250</v>
      </c>
      <c r="M608" s="347" t="s">
        <v>250</v>
      </c>
      <c r="N608" s="353" t="s">
        <v>731</v>
      </c>
      <c r="O608" s="345"/>
      <c r="Q608" s="349">
        <f t="shared" si="234"/>
        <v>0</v>
      </c>
      <c r="R608" s="319" t="s">
        <v>250</v>
      </c>
      <c r="S608" s="345"/>
      <c r="U608" s="349">
        <f t="shared" si="235"/>
        <v>0</v>
      </c>
      <c r="W608" s="457"/>
      <c r="X608" s="457"/>
      <c r="Y608" s="457"/>
    </row>
    <row r="609" spans="1:25" ht="15" customHeight="1">
      <c r="A609" s="319">
        <v>599</v>
      </c>
      <c r="B609" s="319">
        <f t="shared" si="227"/>
        <v>5</v>
      </c>
      <c r="C609" s="320">
        <v>63313</v>
      </c>
      <c r="D609" s="320" t="s">
        <v>1547</v>
      </c>
      <c r="F609" s="343" t="s">
        <v>250</v>
      </c>
      <c r="G609" s="343"/>
      <c r="H609" s="343" t="s">
        <v>250</v>
      </c>
      <c r="I609" s="350">
        <v>63313</v>
      </c>
      <c r="J609" s="343" t="s">
        <v>250</v>
      </c>
      <c r="K609" s="343" t="s">
        <v>250</v>
      </c>
      <c r="L609" s="343" t="s">
        <v>250</v>
      </c>
      <c r="M609" s="343" t="s">
        <v>250</v>
      </c>
      <c r="N609" s="350" t="s">
        <v>732</v>
      </c>
      <c r="O609" s="345"/>
      <c r="Q609" s="345">
        <f>O609-Q610-Q611-Q612-Q613-Q614-Q615-Q616-Q617-Q618-Q619-Q620-Q621-Q622-Q623-Q624-Q625-Q626-Q627-Q628-Q629-Q630-Q631-Q632-Q633-Q634-Q635-Q636-Q637-Q638-Q639-Q640-Q641-Q642-Q643</f>
        <v>0</v>
      </c>
      <c r="R609" s="324" t="s">
        <v>250</v>
      </c>
      <c r="S609" s="345"/>
      <c r="U609" s="345">
        <f>S609+U610+U627</f>
        <v>0</v>
      </c>
      <c r="W609" s="456"/>
      <c r="X609" s="456"/>
      <c r="Y609" s="456"/>
    </row>
    <row r="610" spans="1:25" ht="15" customHeight="1">
      <c r="A610" s="319">
        <v>600</v>
      </c>
      <c r="B610" s="319">
        <f t="shared" si="227"/>
        <v>6</v>
      </c>
      <c r="C610" s="320">
        <v>633131</v>
      </c>
      <c r="D610" s="320" t="s">
        <v>1547</v>
      </c>
      <c r="F610" s="343" t="s">
        <v>250</v>
      </c>
      <c r="G610" s="343"/>
      <c r="H610" s="343" t="s">
        <v>250</v>
      </c>
      <c r="I610" s="343" t="s">
        <v>250</v>
      </c>
      <c r="J610" s="352">
        <v>633131</v>
      </c>
      <c r="K610" s="343" t="s">
        <v>250</v>
      </c>
      <c r="L610" s="343" t="s">
        <v>250</v>
      </c>
      <c r="M610" s="343" t="s">
        <v>250</v>
      </c>
      <c r="N610" s="352" t="s">
        <v>733</v>
      </c>
      <c r="O610" s="345"/>
      <c r="Q610" s="345">
        <f>O610-Q611-Q612-Q613-Q614-Q615-Q616-Q617-Q618-Q619-Q620-Q621-Q622-Q623-Q624-Q625-Q626</f>
        <v>0</v>
      </c>
      <c r="R610" s="324" t="s">
        <v>250</v>
      </c>
      <c r="S610" s="345"/>
      <c r="U610" s="345">
        <f>S610+U611+U614+U617</f>
        <v>0</v>
      </c>
      <c r="W610" s="456"/>
      <c r="X610" s="456"/>
      <c r="Y610" s="456"/>
    </row>
    <row r="611" spans="1:25" s="319" customFormat="1" ht="15" customHeight="1">
      <c r="A611" s="319">
        <v>601</v>
      </c>
      <c r="B611" s="319">
        <f t="shared" si="227"/>
        <v>7</v>
      </c>
      <c r="C611" s="320">
        <v>6331311</v>
      </c>
      <c r="D611" s="320"/>
      <c r="E611" s="320"/>
      <c r="F611" s="347" t="s">
        <v>250</v>
      </c>
      <c r="G611" s="347"/>
      <c r="H611" s="347" t="s">
        <v>250</v>
      </c>
      <c r="I611" s="347" t="s">
        <v>250</v>
      </c>
      <c r="J611" s="347" t="s">
        <v>250</v>
      </c>
      <c r="K611" s="354">
        <v>6331311</v>
      </c>
      <c r="L611" s="347" t="s">
        <v>250</v>
      </c>
      <c r="M611" s="347" t="s">
        <v>250</v>
      </c>
      <c r="N611" s="354" t="s">
        <v>734</v>
      </c>
      <c r="O611" s="345"/>
      <c r="Q611" s="349">
        <f>O611-Q612-Q613</f>
        <v>0</v>
      </c>
      <c r="R611" s="319" t="s">
        <v>250</v>
      </c>
      <c r="S611" s="345"/>
      <c r="U611" s="349">
        <f>S611+U612+U613</f>
        <v>0</v>
      </c>
      <c r="W611" s="457"/>
      <c r="X611" s="457"/>
      <c r="Y611" s="457"/>
    </row>
    <row r="612" spans="1:25" s="319" customFormat="1" ht="15" customHeight="1">
      <c r="A612" s="319">
        <v>602</v>
      </c>
      <c r="B612" s="319">
        <f t="shared" si="227"/>
        <v>8</v>
      </c>
      <c r="C612" s="320">
        <v>63313111</v>
      </c>
      <c r="D612" s="320"/>
      <c r="E612" s="320"/>
      <c r="F612" s="347" t="s">
        <v>250</v>
      </c>
      <c r="G612" s="347"/>
      <c r="H612" s="347" t="s">
        <v>250</v>
      </c>
      <c r="I612" s="347" t="s">
        <v>250</v>
      </c>
      <c r="J612" s="347" t="s">
        <v>250</v>
      </c>
      <c r="K612" s="347" t="s">
        <v>250</v>
      </c>
      <c r="L612" s="356">
        <v>63313111</v>
      </c>
      <c r="M612" s="347" t="s">
        <v>250</v>
      </c>
      <c r="N612" s="356" t="s">
        <v>392</v>
      </c>
      <c r="O612" s="345"/>
      <c r="Q612" s="349">
        <f t="shared" ref="Q612:Q613" si="236">O612</f>
        <v>0</v>
      </c>
      <c r="R612" s="319" t="s">
        <v>250</v>
      </c>
      <c r="S612" s="345"/>
      <c r="U612" s="349">
        <f t="shared" ref="U612:U613" si="237">S612</f>
        <v>0</v>
      </c>
      <c r="W612" s="457"/>
      <c r="X612" s="457"/>
      <c r="Y612" s="457"/>
    </row>
    <row r="613" spans="1:25" s="319" customFormat="1" ht="15" customHeight="1">
      <c r="A613" s="319">
        <v>603</v>
      </c>
      <c r="B613" s="319">
        <f t="shared" si="227"/>
        <v>8</v>
      </c>
      <c r="C613" s="320">
        <v>63313112</v>
      </c>
      <c r="D613" s="320"/>
      <c r="E613" s="320"/>
      <c r="F613" s="347" t="s">
        <v>250</v>
      </c>
      <c r="G613" s="347"/>
      <c r="H613" s="347" t="s">
        <v>250</v>
      </c>
      <c r="I613" s="347" t="s">
        <v>250</v>
      </c>
      <c r="J613" s="347" t="s">
        <v>250</v>
      </c>
      <c r="K613" s="347" t="s">
        <v>250</v>
      </c>
      <c r="L613" s="356">
        <v>63313112</v>
      </c>
      <c r="M613" s="347" t="s">
        <v>250</v>
      </c>
      <c r="N613" s="356" t="s">
        <v>735</v>
      </c>
      <c r="O613" s="345"/>
      <c r="Q613" s="349">
        <f t="shared" si="236"/>
        <v>0</v>
      </c>
      <c r="R613" s="319" t="s">
        <v>250</v>
      </c>
      <c r="S613" s="345"/>
      <c r="U613" s="349">
        <f t="shared" si="237"/>
        <v>0</v>
      </c>
      <c r="W613" s="457"/>
      <c r="X613" s="457"/>
      <c r="Y613" s="457"/>
    </row>
    <row r="614" spans="1:25" s="319" customFormat="1" ht="15" customHeight="1">
      <c r="A614" s="319">
        <v>604</v>
      </c>
      <c r="B614" s="319">
        <f t="shared" si="227"/>
        <v>7</v>
      </c>
      <c r="C614" s="320">
        <v>6331312</v>
      </c>
      <c r="D614" s="320"/>
      <c r="E614" s="320"/>
      <c r="F614" s="347" t="s">
        <v>250</v>
      </c>
      <c r="G614" s="347"/>
      <c r="H614" s="347" t="s">
        <v>250</v>
      </c>
      <c r="I614" s="347" t="s">
        <v>250</v>
      </c>
      <c r="J614" s="347" t="s">
        <v>250</v>
      </c>
      <c r="K614" s="354">
        <v>6331312</v>
      </c>
      <c r="L614" s="347" t="s">
        <v>250</v>
      </c>
      <c r="M614" s="347" t="s">
        <v>250</v>
      </c>
      <c r="N614" s="354" t="s">
        <v>736</v>
      </c>
      <c r="O614" s="345"/>
      <c r="Q614" s="349">
        <f>O614-Q615-Q616</f>
        <v>0</v>
      </c>
      <c r="R614" s="319" t="s">
        <v>250</v>
      </c>
      <c r="S614" s="345"/>
      <c r="U614" s="349">
        <f>S614+U615+U616</f>
        <v>0</v>
      </c>
      <c r="W614" s="457"/>
      <c r="X614" s="457"/>
      <c r="Y614" s="457"/>
    </row>
    <row r="615" spans="1:25" s="319" customFormat="1" ht="15" customHeight="1">
      <c r="A615" s="319">
        <v>605</v>
      </c>
      <c r="B615" s="319">
        <f t="shared" si="227"/>
        <v>8</v>
      </c>
      <c r="C615" s="320">
        <v>63313121</v>
      </c>
      <c r="D615" s="320"/>
      <c r="E615" s="320"/>
      <c r="F615" s="347" t="s">
        <v>250</v>
      </c>
      <c r="G615" s="347"/>
      <c r="H615" s="347" t="s">
        <v>250</v>
      </c>
      <c r="I615" s="347" t="s">
        <v>250</v>
      </c>
      <c r="J615" s="347" t="s">
        <v>250</v>
      </c>
      <c r="K615" s="347" t="s">
        <v>250</v>
      </c>
      <c r="L615" s="356">
        <v>63313121</v>
      </c>
      <c r="M615" s="347" t="s">
        <v>250</v>
      </c>
      <c r="N615" s="356" t="s">
        <v>392</v>
      </c>
      <c r="O615" s="345"/>
      <c r="Q615" s="349">
        <f>O615</f>
        <v>0</v>
      </c>
      <c r="R615" s="319" t="s">
        <v>250</v>
      </c>
      <c r="S615" s="345"/>
      <c r="U615" s="349">
        <f>S615</f>
        <v>0</v>
      </c>
      <c r="W615" s="457"/>
      <c r="X615" s="457"/>
      <c r="Y615" s="457"/>
    </row>
    <row r="616" spans="1:25" s="319" customFormat="1" ht="15" customHeight="1">
      <c r="A616" s="319">
        <v>606</v>
      </c>
      <c r="B616" s="319">
        <f t="shared" si="227"/>
        <v>8</v>
      </c>
      <c r="C616" s="320">
        <v>63313122</v>
      </c>
      <c r="D616" s="320"/>
      <c r="E616" s="320"/>
      <c r="F616" s="347" t="s">
        <v>250</v>
      </c>
      <c r="G616" s="347"/>
      <c r="H616" s="347" t="s">
        <v>250</v>
      </c>
      <c r="I616" s="347" t="s">
        <v>250</v>
      </c>
      <c r="J616" s="347" t="s">
        <v>250</v>
      </c>
      <c r="K616" s="347" t="s">
        <v>250</v>
      </c>
      <c r="L616" s="356">
        <v>63313122</v>
      </c>
      <c r="M616" s="347" t="s">
        <v>250</v>
      </c>
      <c r="N616" s="356" t="s">
        <v>735</v>
      </c>
      <c r="O616" s="345"/>
      <c r="Q616" s="349">
        <f>O616-Q618-Q619-Q620-Q621-Q622-Q623-Q624-Q625-Q626</f>
        <v>0</v>
      </c>
      <c r="R616" s="319" t="s">
        <v>250</v>
      </c>
      <c r="S616" s="345"/>
      <c r="U616" s="349">
        <f>S616+U618+U619+U620+U621+U622+U623+U624+U625+U626</f>
        <v>0</v>
      </c>
      <c r="W616" s="457"/>
      <c r="X616" s="457"/>
      <c r="Y616" s="457"/>
    </row>
    <row r="617" spans="1:25" s="319" customFormat="1" ht="15" customHeight="1">
      <c r="A617" s="319">
        <v>607</v>
      </c>
      <c r="B617" s="319">
        <f t="shared" si="227"/>
        <v>7</v>
      </c>
      <c r="C617" s="320">
        <v>6331313</v>
      </c>
      <c r="D617" s="320"/>
      <c r="E617" s="320"/>
      <c r="F617" s="347" t="s">
        <v>250</v>
      </c>
      <c r="G617" s="347"/>
      <c r="H617" s="347" t="s">
        <v>250</v>
      </c>
      <c r="I617" s="347" t="s">
        <v>250</v>
      </c>
      <c r="J617" s="347" t="s">
        <v>250</v>
      </c>
      <c r="K617" s="354">
        <v>6331313</v>
      </c>
      <c r="L617" s="347" t="s">
        <v>250</v>
      </c>
      <c r="M617" s="347" t="s">
        <v>250</v>
      </c>
      <c r="N617" s="354" t="s">
        <v>484</v>
      </c>
      <c r="O617" s="345"/>
      <c r="Q617" s="349">
        <f>O617-Q618-Q619-Q620-Q621-Q622-Q623-Q624-Q625-Q626</f>
        <v>0</v>
      </c>
      <c r="R617" s="319" t="s">
        <v>250</v>
      </c>
      <c r="S617" s="345"/>
      <c r="U617" s="349">
        <f>S617</f>
        <v>0</v>
      </c>
      <c r="W617" s="457"/>
      <c r="X617" s="457"/>
      <c r="Y617" s="457"/>
    </row>
    <row r="618" spans="1:25" s="319" customFormat="1" ht="15" customHeight="1">
      <c r="A618" s="319">
        <v>608</v>
      </c>
      <c r="B618" s="319">
        <f t="shared" si="227"/>
        <v>9</v>
      </c>
      <c r="C618" s="320">
        <v>633131301</v>
      </c>
      <c r="D618" s="320"/>
      <c r="E618" s="320"/>
      <c r="F618" s="347" t="s">
        <v>250</v>
      </c>
      <c r="G618" s="347"/>
      <c r="H618" s="347" t="s">
        <v>250</v>
      </c>
      <c r="I618" s="347" t="s">
        <v>250</v>
      </c>
      <c r="J618" s="347" t="s">
        <v>250</v>
      </c>
      <c r="K618" s="347" t="s">
        <v>250</v>
      </c>
      <c r="L618" s="347" t="s">
        <v>250</v>
      </c>
      <c r="M618" s="347">
        <v>633131301</v>
      </c>
      <c r="N618" s="347" t="s">
        <v>737</v>
      </c>
      <c r="O618" s="345"/>
      <c r="Q618" s="349">
        <f t="shared" ref="Q618:Q626" si="238">O618</f>
        <v>0</v>
      </c>
      <c r="R618" s="319" t="s">
        <v>250</v>
      </c>
      <c r="S618" s="345"/>
      <c r="U618" s="349">
        <f t="shared" ref="U618:U626" si="239">S618</f>
        <v>0</v>
      </c>
      <c r="W618" s="457"/>
      <c r="X618" s="457"/>
      <c r="Y618" s="457"/>
    </row>
    <row r="619" spans="1:25" s="319" customFormat="1" ht="15" customHeight="1">
      <c r="A619" s="319">
        <v>609</v>
      </c>
      <c r="B619" s="319">
        <f t="shared" si="227"/>
        <v>9</v>
      </c>
      <c r="C619" s="320">
        <v>633131302</v>
      </c>
      <c r="D619" s="320"/>
      <c r="E619" s="320"/>
      <c r="F619" s="347" t="s">
        <v>250</v>
      </c>
      <c r="G619" s="347"/>
      <c r="H619" s="347" t="s">
        <v>250</v>
      </c>
      <c r="I619" s="347" t="s">
        <v>250</v>
      </c>
      <c r="J619" s="347" t="s">
        <v>250</v>
      </c>
      <c r="K619" s="347" t="s">
        <v>250</v>
      </c>
      <c r="L619" s="347" t="s">
        <v>250</v>
      </c>
      <c r="M619" s="347">
        <v>633131302</v>
      </c>
      <c r="N619" s="347" t="s">
        <v>738</v>
      </c>
      <c r="O619" s="345"/>
      <c r="Q619" s="349">
        <f t="shared" si="238"/>
        <v>0</v>
      </c>
      <c r="R619" s="319" t="s">
        <v>250</v>
      </c>
      <c r="S619" s="345"/>
      <c r="U619" s="349">
        <f t="shared" si="239"/>
        <v>0</v>
      </c>
      <c r="W619" s="457"/>
      <c r="X619" s="457"/>
      <c r="Y619" s="457"/>
    </row>
    <row r="620" spans="1:25" s="319" customFormat="1" ht="15" customHeight="1">
      <c r="A620" s="319">
        <v>610</v>
      </c>
      <c r="B620" s="319">
        <f t="shared" si="227"/>
        <v>9</v>
      </c>
      <c r="C620" s="320">
        <v>633131303</v>
      </c>
      <c r="D620" s="320"/>
      <c r="E620" s="320"/>
      <c r="F620" s="347" t="s">
        <v>250</v>
      </c>
      <c r="G620" s="347"/>
      <c r="H620" s="347" t="s">
        <v>250</v>
      </c>
      <c r="I620" s="347" t="s">
        <v>250</v>
      </c>
      <c r="J620" s="347" t="s">
        <v>250</v>
      </c>
      <c r="K620" s="347" t="s">
        <v>250</v>
      </c>
      <c r="L620" s="347" t="s">
        <v>250</v>
      </c>
      <c r="M620" s="347">
        <v>633131303</v>
      </c>
      <c r="N620" s="347" t="s">
        <v>739</v>
      </c>
      <c r="O620" s="345"/>
      <c r="Q620" s="349">
        <f t="shared" si="238"/>
        <v>0</v>
      </c>
      <c r="R620" s="319" t="s">
        <v>250</v>
      </c>
      <c r="S620" s="345"/>
      <c r="U620" s="349">
        <f t="shared" si="239"/>
        <v>0</v>
      </c>
      <c r="W620" s="457"/>
      <c r="X620" s="457"/>
      <c r="Y620" s="457"/>
    </row>
    <row r="621" spans="1:25" s="319" customFormat="1" ht="15" customHeight="1">
      <c r="A621" s="319">
        <v>611</v>
      </c>
      <c r="B621" s="319">
        <f t="shared" si="227"/>
        <v>9</v>
      </c>
      <c r="C621" s="320">
        <v>633131304</v>
      </c>
      <c r="D621" s="320"/>
      <c r="E621" s="320"/>
      <c r="F621" s="347" t="s">
        <v>250</v>
      </c>
      <c r="G621" s="347"/>
      <c r="H621" s="347" t="s">
        <v>250</v>
      </c>
      <c r="I621" s="347" t="s">
        <v>250</v>
      </c>
      <c r="J621" s="347" t="s">
        <v>250</v>
      </c>
      <c r="K621" s="347" t="s">
        <v>250</v>
      </c>
      <c r="L621" s="347" t="s">
        <v>250</v>
      </c>
      <c r="M621" s="347">
        <v>633131304</v>
      </c>
      <c r="N621" s="347" t="s">
        <v>740</v>
      </c>
      <c r="O621" s="345"/>
      <c r="Q621" s="349">
        <f t="shared" si="238"/>
        <v>0</v>
      </c>
      <c r="R621" s="319" t="s">
        <v>250</v>
      </c>
      <c r="S621" s="345"/>
      <c r="U621" s="349">
        <f t="shared" si="239"/>
        <v>0</v>
      </c>
      <c r="W621" s="457"/>
      <c r="X621" s="457"/>
      <c r="Y621" s="457"/>
    </row>
    <row r="622" spans="1:25" s="319" customFormat="1" ht="15" customHeight="1">
      <c r="A622" s="319">
        <v>612</v>
      </c>
      <c r="B622" s="319">
        <f t="shared" si="227"/>
        <v>9</v>
      </c>
      <c r="C622" s="320">
        <v>633131305</v>
      </c>
      <c r="D622" s="320"/>
      <c r="E622" s="320"/>
      <c r="F622" s="347" t="s">
        <v>250</v>
      </c>
      <c r="G622" s="347"/>
      <c r="H622" s="347" t="s">
        <v>250</v>
      </c>
      <c r="I622" s="347" t="s">
        <v>250</v>
      </c>
      <c r="J622" s="347" t="s">
        <v>250</v>
      </c>
      <c r="K622" s="347" t="s">
        <v>250</v>
      </c>
      <c r="L622" s="347" t="s">
        <v>250</v>
      </c>
      <c r="M622" s="347">
        <v>633131305</v>
      </c>
      <c r="N622" s="347" t="s">
        <v>741</v>
      </c>
      <c r="O622" s="345"/>
      <c r="Q622" s="349">
        <f t="shared" si="238"/>
        <v>0</v>
      </c>
      <c r="R622" s="319" t="s">
        <v>250</v>
      </c>
      <c r="S622" s="345"/>
      <c r="U622" s="349">
        <f t="shared" si="239"/>
        <v>0</v>
      </c>
      <c r="W622" s="457"/>
      <c r="X622" s="457"/>
      <c r="Y622" s="457"/>
    </row>
    <row r="623" spans="1:25" s="319" customFormat="1" ht="15" customHeight="1">
      <c r="A623" s="319">
        <v>613</v>
      </c>
      <c r="B623" s="319">
        <f t="shared" si="227"/>
        <v>9</v>
      </c>
      <c r="C623" s="320">
        <v>633131306</v>
      </c>
      <c r="D623" s="320"/>
      <c r="E623" s="320"/>
      <c r="F623" s="347" t="s">
        <v>250</v>
      </c>
      <c r="G623" s="347"/>
      <c r="H623" s="347" t="s">
        <v>250</v>
      </c>
      <c r="I623" s="347" t="s">
        <v>250</v>
      </c>
      <c r="J623" s="347" t="s">
        <v>250</v>
      </c>
      <c r="K623" s="347" t="s">
        <v>250</v>
      </c>
      <c r="L623" s="347" t="s">
        <v>250</v>
      </c>
      <c r="M623" s="347">
        <v>633131306</v>
      </c>
      <c r="N623" s="347" t="s">
        <v>742</v>
      </c>
      <c r="O623" s="345"/>
      <c r="Q623" s="349">
        <f t="shared" si="238"/>
        <v>0</v>
      </c>
      <c r="R623" s="319" t="s">
        <v>250</v>
      </c>
      <c r="S623" s="345"/>
      <c r="U623" s="349">
        <f t="shared" si="239"/>
        <v>0</v>
      </c>
      <c r="W623" s="457"/>
      <c r="X623" s="457"/>
      <c r="Y623" s="457"/>
    </row>
    <row r="624" spans="1:25" s="319" customFormat="1" ht="15" customHeight="1">
      <c r="A624" s="319">
        <v>614</v>
      </c>
      <c r="B624" s="319">
        <f t="shared" si="227"/>
        <v>9</v>
      </c>
      <c r="C624" s="320">
        <v>633131307</v>
      </c>
      <c r="D624" s="320"/>
      <c r="E624" s="320"/>
      <c r="F624" s="347" t="s">
        <v>250</v>
      </c>
      <c r="G624" s="347"/>
      <c r="H624" s="347" t="s">
        <v>250</v>
      </c>
      <c r="I624" s="347" t="s">
        <v>250</v>
      </c>
      <c r="J624" s="347" t="s">
        <v>250</v>
      </c>
      <c r="K624" s="347" t="s">
        <v>250</v>
      </c>
      <c r="L624" s="347" t="s">
        <v>250</v>
      </c>
      <c r="M624" s="347">
        <v>633131307</v>
      </c>
      <c r="N624" s="347" t="s">
        <v>743</v>
      </c>
      <c r="O624" s="345"/>
      <c r="Q624" s="349">
        <f t="shared" si="238"/>
        <v>0</v>
      </c>
      <c r="R624" s="319" t="s">
        <v>250</v>
      </c>
      <c r="S624" s="345"/>
      <c r="U624" s="349">
        <f t="shared" si="239"/>
        <v>0</v>
      </c>
      <c r="W624" s="457"/>
      <c r="X624" s="457"/>
      <c r="Y624" s="457"/>
    </row>
    <row r="625" spans="1:25" s="319" customFormat="1" ht="15" customHeight="1">
      <c r="A625" s="319">
        <v>615</v>
      </c>
      <c r="B625" s="319">
        <f t="shared" si="227"/>
        <v>9</v>
      </c>
      <c r="C625" s="320">
        <v>633131308</v>
      </c>
      <c r="D625" s="320"/>
      <c r="E625" s="320"/>
      <c r="F625" s="347" t="s">
        <v>250</v>
      </c>
      <c r="G625" s="347"/>
      <c r="H625" s="347" t="s">
        <v>250</v>
      </c>
      <c r="I625" s="347" t="s">
        <v>250</v>
      </c>
      <c r="J625" s="347" t="s">
        <v>250</v>
      </c>
      <c r="K625" s="347" t="s">
        <v>250</v>
      </c>
      <c r="L625" s="347" t="s">
        <v>250</v>
      </c>
      <c r="M625" s="347">
        <v>633131308</v>
      </c>
      <c r="N625" s="347" t="s">
        <v>744</v>
      </c>
      <c r="O625" s="345"/>
      <c r="Q625" s="349">
        <f t="shared" si="238"/>
        <v>0</v>
      </c>
      <c r="R625" s="319" t="s">
        <v>250</v>
      </c>
      <c r="S625" s="345"/>
      <c r="U625" s="349">
        <f t="shared" si="239"/>
        <v>0</v>
      </c>
      <c r="W625" s="457"/>
      <c r="X625" s="457"/>
      <c r="Y625" s="457"/>
    </row>
    <row r="626" spans="1:25" s="319" customFormat="1" ht="15" customHeight="1">
      <c r="A626" s="319">
        <v>616</v>
      </c>
      <c r="B626" s="319">
        <f t="shared" si="227"/>
        <v>9</v>
      </c>
      <c r="C626" s="320">
        <v>633131398</v>
      </c>
      <c r="D626" s="320"/>
      <c r="E626" s="320"/>
      <c r="F626" s="347" t="s">
        <v>250</v>
      </c>
      <c r="G626" s="347"/>
      <c r="H626" s="347" t="s">
        <v>250</v>
      </c>
      <c r="I626" s="347" t="s">
        <v>250</v>
      </c>
      <c r="J626" s="347" t="s">
        <v>250</v>
      </c>
      <c r="K626" s="347" t="s">
        <v>250</v>
      </c>
      <c r="L626" s="347" t="s">
        <v>250</v>
      </c>
      <c r="M626" s="347">
        <v>633131398</v>
      </c>
      <c r="N626" s="347" t="s">
        <v>745</v>
      </c>
      <c r="O626" s="345"/>
      <c r="Q626" s="349">
        <f t="shared" si="238"/>
        <v>0</v>
      </c>
      <c r="R626" s="319" t="s">
        <v>250</v>
      </c>
      <c r="S626" s="345"/>
      <c r="U626" s="349">
        <f t="shared" si="239"/>
        <v>0</v>
      </c>
      <c r="W626" s="457"/>
      <c r="X626" s="457"/>
      <c r="Y626" s="457"/>
    </row>
    <row r="627" spans="1:25" ht="15" customHeight="1">
      <c r="A627" s="319">
        <v>617</v>
      </c>
      <c r="B627" s="319">
        <f t="shared" si="227"/>
        <v>6</v>
      </c>
      <c r="C627" s="320">
        <v>633132</v>
      </c>
      <c r="D627" s="320" t="s">
        <v>1547</v>
      </c>
      <c r="F627" s="343" t="s">
        <v>250</v>
      </c>
      <c r="G627" s="343"/>
      <c r="H627" s="343" t="s">
        <v>250</v>
      </c>
      <c r="I627" s="343" t="s">
        <v>250</v>
      </c>
      <c r="J627" s="352">
        <v>633132</v>
      </c>
      <c r="K627" s="343" t="s">
        <v>250</v>
      </c>
      <c r="L627" s="343" t="s">
        <v>250</v>
      </c>
      <c r="M627" s="343" t="s">
        <v>250</v>
      </c>
      <c r="N627" s="352" t="s">
        <v>746</v>
      </c>
      <c r="O627" s="345"/>
      <c r="Q627" s="345">
        <f>O627-Q628-Q629-Q630-Q631-Q632-Q633-Q634-Q635-Q636-Q637-Q638-Q639-Q640-Q641-Q642-Q643</f>
        <v>0</v>
      </c>
      <c r="R627" s="324" t="s">
        <v>250</v>
      </c>
      <c r="S627" s="345"/>
      <c r="U627" s="345">
        <f>S627+U628+U631+U634</f>
        <v>0</v>
      </c>
      <c r="W627" s="456"/>
      <c r="X627" s="456"/>
      <c r="Y627" s="456"/>
    </row>
    <row r="628" spans="1:25" s="319" customFormat="1" ht="15" customHeight="1">
      <c r="A628" s="319">
        <v>618</v>
      </c>
      <c r="B628" s="319">
        <f t="shared" si="227"/>
        <v>7</v>
      </c>
      <c r="C628" s="320">
        <v>6331321</v>
      </c>
      <c r="D628" s="320"/>
      <c r="E628" s="320"/>
      <c r="F628" s="347" t="s">
        <v>250</v>
      </c>
      <c r="G628" s="347"/>
      <c r="H628" s="347" t="s">
        <v>250</v>
      </c>
      <c r="I628" s="347" t="s">
        <v>250</v>
      </c>
      <c r="J628" s="347" t="s">
        <v>250</v>
      </c>
      <c r="K628" s="354">
        <v>6331321</v>
      </c>
      <c r="L628" s="347" t="s">
        <v>250</v>
      </c>
      <c r="M628" s="347" t="s">
        <v>250</v>
      </c>
      <c r="N628" s="354" t="s">
        <v>734</v>
      </c>
      <c r="O628" s="345"/>
      <c r="Q628" s="349">
        <f>O628-Q629-Q630</f>
        <v>0</v>
      </c>
      <c r="R628" s="319" t="s">
        <v>250</v>
      </c>
      <c r="S628" s="345"/>
      <c r="U628" s="349">
        <f>S628+U629+U630</f>
        <v>0</v>
      </c>
      <c r="W628" s="457"/>
      <c r="X628" s="457"/>
      <c r="Y628" s="457"/>
    </row>
    <row r="629" spans="1:25" s="319" customFormat="1" ht="15" customHeight="1">
      <c r="A629" s="319">
        <v>619</v>
      </c>
      <c r="B629" s="319">
        <f t="shared" si="227"/>
        <v>8</v>
      </c>
      <c r="C629" s="320">
        <v>63313211</v>
      </c>
      <c r="D629" s="320"/>
      <c r="E629" s="320"/>
      <c r="F629" s="347" t="s">
        <v>250</v>
      </c>
      <c r="G629" s="347"/>
      <c r="H629" s="347" t="s">
        <v>250</v>
      </c>
      <c r="I629" s="347" t="s">
        <v>250</v>
      </c>
      <c r="J629" s="347" t="s">
        <v>250</v>
      </c>
      <c r="K629" s="347" t="s">
        <v>250</v>
      </c>
      <c r="L629" s="356">
        <v>63313211</v>
      </c>
      <c r="M629" s="347" t="s">
        <v>250</v>
      </c>
      <c r="N629" s="356" t="s">
        <v>392</v>
      </c>
      <c r="O629" s="345"/>
      <c r="Q629" s="349">
        <f>O629</f>
        <v>0</v>
      </c>
      <c r="R629" s="319" t="s">
        <v>250</v>
      </c>
      <c r="S629" s="345"/>
      <c r="U629" s="349">
        <f>S629</f>
        <v>0</v>
      </c>
      <c r="W629" s="457"/>
      <c r="X629" s="457"/>
      <c r="Y629" s="457"/>
    </row>
    <row r="630" spans="1:25" s="319" customFormat="1" ht="15" customHeight="1">
      <c r="A630" s="319">
        <v>620</v>
      </c>
      <c r="B630" s="319">
        <f t="shared" si="227"/>
        <v>8</v>
      </c>
      <c r="C630" s="320">
        <v>63313212</v>
      </c>
      <c r="D630" s="320"/>
      <c r="E630" s="320"/>
      <c r="F630" s="347" t="s">
        <v>250</v>
      </c>
      <c r="G630" s="347"/>
      <c r="H630" s="347" t="s">
        <v>250</v>
      </c>
      <c r="I630" s="347" t="s">
        <v>250</v>
      </c>
      <c r="J630" s="347" t="s">
        <v>250</v>
      </c>
      <c r="K630" s="347" t="s">
        <v>250</v>
      </c>
      <c r="L630" s="356">
        <v>63313212</v>
      </c>
      <c r="M630" s="347" t="s">
        <v>250</v>
      </c>
      <c r="N630" s="356" t="s">
        <v>735</v>
      </c>
      <c r="O630" s="345"/>
      <c r="Q630" s="349">
        <f>O630</f>
        <v>0</v>
      </c>
      <c r="R630" s="319" t="s">
        <v>250</v>
      </c>
      <c r="S630" s="345"/>
      <c r="U630" s="349">
        <f>S630</f>
        <v>0</v>
      </c>
      <c r="W630" s="457"/>
      <c r="X630" s="457"/>
      <c r="Y630" s="457"/>
    </row>
    <row r="631" spans="1:25" s="319" customFormat="1" ht="15" customHeight="1">
      <c r="A631" s="319">
        <v>621</v>
      </c>
      <c r="B631" s="319">
        <f t="shared" si="227"/>
        <v>7</v>
      </c>
      <c r="C631" s="320">
        <v>6331322</v>
      </c>
      <c r="D631" s="320"/>
      <c r="E631" s="320"/>
      <c r="F631" s="347" t="s">
        <v>250</v>
      </c>
      <c r="G631" s="347"/>
      <c r="H631" s="347" t="s">
        <v>250</v>
      </c>
      <c r="I631" s="347" t="s">
        <v>250</v>
      </c>
      <c r="J631" s="347" t="s">
        <v>250</v>
      </c>
      <c r="K631" s="354">
        <v>6331322</v>
      </c>
      <c r="L631" s="347" t="s">
        <v>250</v>
      </c>
      <c r="M631" s="347" t="s">
        <v>250</v>
      </c>
      <c r="N631" s="354" t="s">
        <v>736</v>
      </c>
      <c r="O631" s="345"/>
      <c r="Q631" s="349">
        <f>O631-Q632-Q633</f>
        <v>0</v>
      </c>
      <c r="R631" s="319" t="s">
        <v>250</v>
      </c>
      <c r="S631" s="345"/>
      <c r="U631" s="349">
        <f>S631+U632+U633</f>
        <v>0</v>
      </c>
      <c r="W631" s="457"/>
      <c r="X631" s="457"/>
      <c r="Y631" s="457"/>
    </row>
    <row r="632" spans="1:25" s="319" customFormat="1" ht="15" customHeight="1">
      <c r="A632" s="319">
        <v>622</v>
      </c>
      <c r="B632" s="319">
        <f t="shared" si="227"/>
        <v>8</v>
      </c>
      <c r="C632" s="320">
        <v>63313221</v>
      </c>
      <c r="D632" s="320"/>
      <c r="E632" s="320"/>
      <c r="F632" s="347" t="s">
        <v>250</v>
      </c>
      <c r="G632" s="347"/>
      <c r="H632" s="347" t="s">
        <v>250</v>
      </c>
      <c r="I632" s="347" t="s">
        <v>250</v>
      </c>
      <c r="J632" s="347" t="s">
        <v>250</v>
      </c>
      <c r="K632" s="347" t="s">
        <v>250</v>
      </c>
      <c r="L632" s="356">
        <v>63313221</v>
      </c>
      <c r="M632" s="347" t="s">
        <v>250</v>
      </c>
      <c r="N632" s="356" t="s">
        <v>392</v>
      </c>
      <c r="O632" s="345"/>
      <c r="Q632" s="349">
        <f>O632</f>
        <v>0</v>
      </c>
      <c r="R632" s="319" t="s">
        <v>250</v>
      </c>
      <c r="S632" s="345"/>
      <c r="U632" s="349">
        <f>S632</f>
        <v>0</v>
      </c>
      <c r="W632" s="457"/>
      <c r="X632" s="457"/>
      <c r="Y632" s="457"/>
    </row>
    <row r="633" spans="1:25" s="319" customFormat="1" ht="15" customHeight="1">
      <c r="A633" s="319">
        <v>623</v>
      </c>
      <c r="B633" s="319">
        <f t="shared" si="227"/>
        <v>8</v>
      </c>
      <c r="C633" s="320">
        <v>63313222</v>
      </c>
      <c r="D633" s="320"/>
      <c r="E633" s="320"/>
      <c r="F633" s="347" t="s">
        <v>250</v>
      </c>
      <c r="G633" s="347"/>
      <c r="H633" s="347" t="s">
        <v>250</v>
      </c>
      <c r="I633" s="347" t="s">
        <v>250</v>
      </c>
      <c r="J633" s="347" t="s">
        <v>250</v>
      </c>
      <c r="K633" s="347" t="s">
        <v>250</v>
      </c>
      <c r="L633" s="356">
        <v>63313222</v>
      </c>
      <c r="M633" s="347" t="s">
        <v>250</v>
      </c>
      <c r="N633" s="356" t="s">
        <v>735</v>
      </c>
      <c r="O633" s="345"/>
      <c r="Q633" s="349">
        <f>O633-Q635-Q636-Q637-Q638-Q639-Q640-Q641-Q642-Q643</f>
        <v>0</v>
      </c>
      <c r="R633" s="319" t="s">
        <v>250</v>
      </c>
      <c r="S633" s="345"/>
      <c r="U633" s="349">
        <f>S633+U635+U636+U637+U638+U639+U640+U641+U642+U643</f>
        <v>0</v>
      </c>
      <c r="W633" s="457"/>
      <c r="X633" s="457"/>
      <c r="Y633" s="457"/>
    </row>
    <row r="634" spans="1:25" s="319" customFormat="1" ht="15" customHeight="1">
      <c r="A634" s="319">
        <v>624</v>
      </c>
      <c r="B634" s="319">
        <f t="shared" si="227"/>
        <v>7</v>
      </c>
      <c r="C634" s="320">
        <v>6331323</v>
      </c>
      <c r="D634" s="320"/>
      <c r="E634" s="320"/>
      <c r="F634" s="347" t="s">
        <v>250</v>
      </c>
      <c r="G634" s="347"/>
      <c r="H634" s="347" t="s">
        <v>250</v>
      </c>
      <c r="I634" s="347" t="s">
        <v>250</v>
      </c>
      <c r="J634" s="347" t="s">
        <v>250</v>
      </c>
      <c r="K634" s="354">
        <v>6331323</v>
      </c>
      <c r="L634" s="347" t="s">
        <v>250</v>
      </c>
      <c r="M634" s="347" t="s">
        <v>250</v>
      </c>
      <c r="N634" s="354" t="s">
        <v>484</v>
      </c>
      <c r="O634" s="345"/>
      <c r="Q634" s="349">
        <f>O634-Q635-Q636-Q637-Q638-Q639-Q640-Q641-Q642-Q643</f>
        <v>0</v>
      </c>
      <c r="R634" s="319" t="s">
        <v>250</v>
      </c>
      <c r="S634" s="345"/>
      <c r="U634" s="349">
        <f>S634</f>
        <v>0</v>
      </c>
      <c r="W634" s="457"/>
      <c r="X634" s="457"/>
      <c r="Y634" s="457"/>
    </row>
    <row r="635" spans="1:25" s="319" customFormat="1" ht="15" customHeight="1">
      <c r="A635" s="319">
        <v>625</v>
      </c>
      <c r="B635" s="319">
        <f t="shared" si="227"/>
        <v>9</v>
      </c>
      <c r="C635" s="320">
        <v>633132301</v>
      </c>
      <c r="D635" s="320"/>
      <c r="E635" s="320"/>
      <c r="F635" s="347" t="s">
        <v>250</v>
      </c>
      <c r="G635" s="347"/>
      <c r="H635" s="347" t="s">
        <v>250</v>
      </c>
      <c r="I635" s="347" t="s">
        <v>250</v>
      </c>
      <c r="J635" s="347" t="s">
        <v>250</v>
      </c>
      <c r="K635" s="347" t="s">
        <v>250</v>
      </c>
      <c r="L635" s="347" t="s">
        <v>250</v>
      </c>
      <c r="M635" s="347">
        <v>633132301</v>
      </c>
      <c r="N635" s="347" t="s">
        <v>737</v>
      </c>
      <c r="O635" s="345"/>
      <c r="Q635" s="349">
        <f t="shared" ref="Q635:Q643" si="240">O635</f>
        <v>0</v>
      </c>
      <c r="R635" s="319" t="s">
        <v>250</v>
      </c>
      <c r="S635" s="345"/>
      <c r="U635" s="349">
        <f t="shared" ref="U635:U643" si="241">S635</f>
        <v>0</v>
      </c>
      <c r="W635" s="457"/>
      <c r="X635" s="457"/>
      <c r="Y635" s="457"/>
    </row>
    <row r="636" spans="1:25" s="319" customFormat="1" ht="15" customHeight="1">
      <c r="A636" s="319">
        <v>626</v>
      </c>
      <c r="B636" s="319">
        <f t="shared" si="227"/>
        <v>9</v>
      </c>
      <c r="C636" s="320">
        <v>633132302</v>
      </c>
      <c r="D636" s="320"/>
      <c r="E636" s="320"/>
      <c r="F636" s="347" t="s">
        <v>250</v>
      </c>
      <c r="G636" s="347"/>
      <c r="H636" s="347" t="s">
        <v>250</v>
      </c>
      <c r="I636" s="347" t="s">
        <v>250</v>
      </c>
      <c r="J636" s="347" t="s">
        <v>250</v>
      </c>
      <c r="K636" s="347" t="s">
        <v>250</v>
      </c>
      <c r="L636" s="347" t="s">
        <v>250</v>
      </c>
      <c r="M636" s="347">
        <v>633132302</v>
      </c>
      <c r="N636" s="347" t="s">
        <v>738</v>
      </c>
      <c r="O636" s="345"/>
      <c r="Q636" s="349">
        <f t="shared" si="240"/>
        <v>0</v>
      </c>
      <c r="R636" s="319" t="s">
        <v>250</v>
      </c>
      <c r="S636" s="345"/>
      <c r="U636" s="349">
        <f t="shared" si="241"/>
        <v>0</v>
      </c>
      <c r="W636" s="457"/>
      <c r="X636" s="457"/>
      <c r="Y636" s="457"/>
    </row>
    <row r="637" spans="1:25" s="319" customFormat="1" ht="15" customHeight="1">
      <c r="A637" s="319">
        <v>627</v>
      </c>
      <c r="B637" s="319">
        <f t="shared" si="227"/>
        <v>9</v>
      </c>
      <c r="C637" s="320">
        <v>633132303</v>
      </c>
      <c r="D637" s="320"/>
      <c r="E637" s="320"/>
      <c r="F637" s="347" t="s">
        <v>250</v>
      </c>
      <c r="G637" s="347"/>
      <c r="H637" s="347" t="s">
        <v>250</v>
      </c>
      <c r="I637" s="347" t="s">
        <v>250</v>
      </c>
      <c r="J637" s="347" t="s">
        <v>250</v>
      </c>
      <c r="K637" s="347" t="s">
        <v>250</v>
      </c>
      <c r="L637" s="347" t="s">
        <v>250</v>
      </c>
      <c r="M637" s="347">
        <v>633132303</v>
      </c>
      <c r="N637" s="347" t="s">
        <v>739</v>
      </c>
      <c r="O637" s="345"/>
      <c r="Q637" s="349">
        <f t="shared" si="240"/>
        <v>0</v>
      </c>
      <c r="R637" s="319" t="s">
        <v>250</v>
      </c>
      <c r="S637" s="345"/>
      <c r="U637" s="349">
        <f t="shared" si="241"/>
        <v>0</v>
      </c>
      <c r="W637" s="457"/>
      <c r="X637" s="457"/>
      <c r="Y637" s="457"/>
    </row>
    <row r="638" spans="1:25" s="319" customFormat="1" ht="15" customHeight="1">
      <c r="A638" s="319">
        <v>628</v>
      </c>
      <c r="B638" s="319">
        <f t="shared" si="227"/>
        <v>9</v>
      </c>
      <c r="C638" s="320">
        <v>633132304</v>
      </c>
      <c r="D638" s="320"/>
      <c r="E638" s="320"/>
      <c r="F638" s="347" t="s">
        <v>250</v>
      </c>
      <c r="G638" s="347"/>
      <c r="H638" s="347" t="s">
        <v>250</v>
      </c>
      <c r="I638" s="347" t="s">
        <v>250</v>
      </c>
      <c r="J638" s="347" t="s">
        <v>250</v>
      </c>
      <c r="K638" s="347" t="s">
        <v>250</v>
      </c>
      <c r="L638" s="347" t="s">
        <v>250</v>
      </c>
      <c r="M638" s="347">
        <v>633132304</v>
      </c>
      <c r="N638" s="347" t="s">
        <v>740</v>
      </c>
      <c r="O638" s="345"/>
      <c r="Q638" s="349">
        <f t="shared" si="240"/>
        <v>0</v>
      </c>
      <c r="R638" s="319" t="s">
        <v>250</v>
      </c>
      <c r="S638" s="345"/>
      <c r="U638" s="349">
        <f t="shared" si="241"/>
        <v>0</v>
      </c>
      <c r="W638" s="457"/>
      <c r="X638" s="457"/>
      <c r="Y638" s="457"/>
    </row>
    <row r="639" spans="1:25" s="319" customFormat="1" ht="15" customHeight="1">
      <c r="A639" s="319">
        <v>629</v>
      </c>
      <c r="B639" s="319">
        <f t="shared" si="227"/>
        <v>9</v>
      </c>
      <c r="C639" s="320">
        <v>633132305</v>
      </c>
      <c r="D639" s="320"/>
      <c r="E639" s="320"/>
      <c r="F639" s="347" t="s">
        <v>250</v>
      </c>
      <c r="G639" s="347"/>
      <c r="H639" s="347" t="s">
        <v>250</v>
      </c>
      <c r="I639" s="347" t="s">
        <v>250</v>
      </c>
      <c r="J639" s="347" t="s">
        <v>250</v>
      </c>
      <c r="K639" s="347" t="s">
        <v>250</v>
      </c>
      <c r="L639" s="347" t="s">
        <v>250</v>
      </c>
      <c r="M639" s="347">
        <v>633132305</v>
      </c>
      <c r="N639" s="347" t="s">
        <v>741</v>
      </c>
      <c r="O639" s="345"/>
      <c r="Q639" s="349">
        <f t="shared" si="240"/>
        <v>0</v>
      </c>
      <c r="R639" s="319" t="s">
        <v>250</v>
      </c>
      <c r="S639" s="345"/>
      <c r="U639" s="349">
        <f t="shared" si="241"/>
        <v>0</v>
      </c>
      <c r="W639" s="457"/>
      <c r="X639" s="457"/>
      <c r="Y639" s="457"/>
    </row>
    <row r="640" spans="1:25" s="319" customFormat="1" ht="15" customHeight="1">
      <c r="A640" s="319">
        <v>630</v>
      </c>
      <c r="B640" s="319">
        <f t="shared" si="227"/>
        <v>9</v>
      </c>
      <c r="C640" s="320">
        <v>633132306</v>
      </c>
      <c r="D640" s="320"/>
      <c r="E640" s="320"/>
      <c r="F640" s="347" t="s">
        <v>250</v>
      </c>
      <c r="G640" s="347"/>
      <c r="H640" s="347" t="s">
        <v>250</v>
      </c>
      <c r="I640" s="347" t="s">
        <v>250</v>
      </c>
      <c r="J640" s="347" t="s">
        <v>250</v>
      </c>
      <c r="K640" s="347" t="s">
        <v>250</v>
      </c>
      <c r="L640" s="347" t="s">
        <v>250</v>
      </c>
      <c r="M640" s="347">
        <v>633132306</v>
      </c>
      <c r="N640" s="347" t="s">
        <v>742</v>
      </c>
      <c r="O640" s="345"/>
      <c r="Q640" s="349">
        <f t="shared" si="240"/>
        <v>0</v>
      </c>
      <c r="R640" s="319" t="s">
        <v>250</v>
      </c>
      <c r="S640" s="345"/>
      <c r="U640" s="349">
        <f t="shared" si="241"/>
        <v>0</v>
      </c>
      <c r="W640" s="457"/>
      <c r="X640" s="457"/>
      <c r="Y640" s="457"/>
    </row>
    <row r="641" spans="1:25" s="319" customFormat="1" ht="15" customHeight="1">
      <c r="A641" s="319">
        <v>631</v>
      </c>
      <c r="B641" s="319">
        <f t="shared" si="227"/>
        <v>9</v>
      </c>
      <c r="C641" s="320">
        <v>633132307</v>
      </c>
      <c r="D641" s="320"/>
      <c r="E641" s="320"/>
      <c r="F641" s="347" t="s">
        <v>250</v>
      </c>
      <c r="G641" s="347"/>
      <c r="H641" s="347" t="s">
        <v>250</v>
      </c>
      <c r="I641" s="347" t="s">
        <v>250</v>
      </c>
      <c r="J641" s="347" t="s">
        <v>250</v>
      </c>
      <c r="K641" s="347" t="s">
        <v>250</v>
      </c>
      <c r="L641" s="347" t="s">
        <v>250</v>
      </c>
      <c r="M641" s="347">
        <v>633132307</v>
      </c>
      <c r="N641" s="347" t="s">
        <v>743</v>
      </c>
      <c r="O641" s="345"/>
      <c r="Q641" s="349">
        <f t="shared" si="240"/>
        <v>0</v>
      </c>
      <c r="R641" s="319" t="s">
        <v>250</v>
      </c>
      <c r="S641" s="345"/>
      <c r="U641" s="349">
        <f t="shared" si="241"/>
        <v>0</v>
      </c>
      <c r="W641" s="457"/>
      <c r="X641" s="457"/>
      <c r="Y641" s="457"/>
    </row>
    <row r="642" spans="1:25" s="319" customFormat="1" ht="15" customHeight="1">
      <c r="A642" s="319">
        <v>632</v>
      </c>
      <c r="B642" s="319">
        <f t="shared" si="227"/>
        <v>9</v>
      </c>
      <c r="C642" s="320">
        <v>633132308</v>
      </c>
      <c r="D642" s="320"/>
      <c r="E642" s="320"/>
      <c r="F642" s="347" t="s">
        <v>250</v>
      </c>
      <c r="G642" s="347"/>
      <c r="H642" s="347" t="s">
        <v>250</v>
      </c>
      <c r="I642" s="347" t="s">
        <v>250</v>
      </c>
      <c r="J642" s="347" t="s">
        <v>250</v>
      </c>
      <c r="K642" s="347" t="s">
        <v>250</v>
      </c>
      <c r="L642" s="347" t="s">
        <v>250</v>
      </c>
      <c r="M642" s="347">
        <v>633132308</v>
      </c>
      <c r="N642" s="347" t="s">
        <v>744</v>
      </c>
      <c r="O642" s="345"/>
      <c r="Q642" s="349">
        <f t="shared" si="240"/>
        <v>0</v>
      </c>
      <c r="R642" s="319" t="s">
        <v>250</v>
      </c>
      <c r="S642" s="345"/>
      <c r="U642" s="349">
        <f t="shared" si="241"/>
        <v>0</v>
      </c>
      <c r="W642" s="457"/>
      <c r="X642" s="457"/>
      <c r="Y642" s="457"/>
    </row>
    <row r="643" spans="1:25" s="319" customFormat="1" ht="15" customHeight="1">
      <c r="A643" s="319">
        <v>633</v>
      </c>
      <c r="B643" s="319">
        <f t="shared" si="227"/>
        <v>9</v>
      </c>
      <c r="C643" s="320">
        <v>633132398</v>
      </c>
      <c r="D643" s="320"/>
      <c r="E643" s="320"/>
      <c r="F643" s="347" t="s">
        <v>250</v>
      </c>
      <c r="G643" s="347"/>
      <c r="H643" s="347" t="s">
        <v>250</v>
      </c>
      <c r="I643" s="347" t="s">
        <v>250</v>
      </c>
      <c r="J643" s="347" t="s">
        <v>250</v>
      </c>
      <c r="K643" s="347" t="s">
        <v>250</v>
      </c>
      <c r="L643" s="347" t="s">
        <v>250</v>
      </c>
      <c r="M643" s="347">
        <v>633132398</v>
      </c>
      <c r="N643" s="347" t="s">
        <v>747</v>
      </c>
      <c r="O643" s="345"/>
      <c r="Q643" s="349">
        <f t="shared" si="240"/>
        <v>0</v>
      </c>
      <c r="R643" s="319" t="s">
        <v>250</v>
      </c>
      <c r="S643" s="345"/>
      <c r="U643" s="349">
        <f t="shared" si="241"/>
        <v>0</v>
      </c>
      <c r="W643" s="457"/>
      <c r="X643" s="457"/>
      <c r="Y643" s="457"/>
    </row>
    <row r="644" spans="1:25" ht="15" customHeight="1">
      <c r="A644" s="319">
        <v>634</v>
      </c>
      <c r="B644" s="319">
        <f t="shared" si="227"/>
        <v>4</v>
      </c>
      <c r="C644" s="320">
        <v>6332</v>
      </c>
      <c r="D644" s="320" t="s">
        <v>1547</v>
      </c>
      <c r="F644" s="343" t="s">
        <v>250</v>
      </c>
      <c r="G644" s="343"/>
      <c r="H644" s="346">
        <v>6332</v>
      </c>
      <c r="I644" s="343" t="s">
        <v>250</v>
      </c>
      <c r="J644" s="343" t="s">
        <v>250</v>
      </c>
      <c r="K644" s="343" t="s">
        <v>250</v>
      </c>
      <c r="L644" s="343" t="s">
        <v>250</v>
      </c>
      <c r="M644" s="343" t="s">
        <v>250</v>
      </c>
      <c r="N644" s="346" t="s">
        <v>394</v>
      </c>
      <c r="O644" s="345"/>
      <c r="Q644" s="345">
        <f>O644-Q645-Q646-Q647-Q648-Q649-Q650-Q651-Q652-Q653-Q654-Q655-Q656-Q657-Q658-Q659-Q660-Q661-Q662-Q663-Q664-Q665-Q666-Q667-Q668-Q669-Q670-Q671-Q672</f>
        <v>0</v>
      </c>
      <c r="R644" s="324" t="s">
        <v>250</v>
      </c>
      <c r="S644" s="345"/>
      <c r="U644" s="345">
        <f>S644+U645+U669</f>
        <v>0</v>
      </c>
      <c r="W644" s="456"/>
      <c r="X644" s="456"/>
      <c r="Y644" s="456"/>
    </row>
    <row r="645" spans="1:25" ht="15" customHeight="1">
      <c r="A645" s="319">
        <v>635</v>
      </c>
      <c r="B645" s="319">
        <f t="shared" si="227"/>
        <v>5</v>
      </c>
      <c r="C645" s="320">
        <v>63321</v>
      </c>
      <c r="D645" s="320" t="s">
        <v>1547</v>
      </c>
      <c r="F645" s="343" t="s">
        <v>250</v>
      </c>
      <c r="G645" s="343"/>
      <c r="H645" s="343" t="s">
        <v>250</v>
      </c>
      <c r="I645" s="350">
        <v>63321</v>
      </c>
      <c r="J645" s="343" t="s">
        <v>250</v>
      </c>
      <c r="K645" s="343" t="s">
        <v>250</v>
      </c>
      <c r="L645" s="343" t="s">
        <v>250</v>
      </c>
      <c r="M645" s="343" t="s">
        <v>250</v>
      </c>
      <c r="N645" s="350" t="s">
        <v>395</v>
      </c>
      <c r="O645" s="345"/>
      <c r="Q645" s="345">
        <f>O645-Q646-Q647-Q648-Q649-Q650-Q651-Q652-Q653-Q654-Q655-Q656-Q657-Q658-Q659-Q660-Q661-Q662-Q663-Q664-Q665-Q666-Q667-Q668</f>
        <v>0</v>
      </c>
      <c r="R645" s="324" t="s">
        <v>250</v>
      </c>
      <c r="S645" s="345"/>
      <c r="U645" s="345">
        <f>S645+U646+U651+U652+U653+U661+U668</f>
        <v>0</v>
      </c>
      <c r="W645" s="456"/>
      <c r="X645" s="456"/>
      <c r="Y645" s="456"/>
    </row>
    <row r="646" spans="1:25" ht="15" customHeight="1">
      <c r="A646" s="319">
        <v>636</v>
      </c>
      <c r="B646" s="319">
        <f t="shared" si="227"/>
        <v>6</v>
      </c>
      <c r="C646" s="320">
        <v>633211</v>
      </c>
      <c r="D646" s="320" t="s">
        <v>1547</v>
      </c>
      <c r="F646" s="343" t="s">
        <v>250</v>
      </c>
      <c r="G646" s="343"/>
      <c r="H646" s="343" t="s">
        <v>250</v>
      </c>
      <c r="I646" s="343" t="s">
        <v>250</v>
      </c>
      <c r="J646" s="352">
        <v>633211</v>
      </c>
      <c r="K646" s="343" t="s">
        <v>250</v>
      </c>
      <c r="L646" s="343" t="s">
        <v>250</v>
      </c>
      <c r="M646" s="343" t="s">
        <v>250</v>
      </c>
      <c r="N646" s="352" t="s">
        <v>487</v>
      </c>
      <c r="O646" s="345"/>
      <c r="Q646" s="345">
        <f>O646-Q647-Q648-Q649-Q650</f>
        <v>0</v>
      </c>
      <c r="R646" s="324" t="s">
        <v>250</v>
      </c>
      <c r="S646" s="345"/>
      <c r="U646" s="345">
        <f>S646+U647+U648+U649+U650</f>
        <v>0</v>
      </c>
      <c r="W646" s="456"/>
      <c r="X646" s="456"/>
      <c r="Y646" s="456"/>
    </row>
    <row r="647" spans="1:25" s="319" customFormat="1" ht="15" customHeight="1">
      <c r="A647" s="319">
        <v>637</v>
      </c>
      <c r="B647" s="319">
        <f t="shared" si="227"/>
        <v>7</v>
      </c>
      <c r="C647" s="320">
        <v>6332111</v>
      </c>
      <c r="D647" s="320"/>
      <c r="E647" s="320"/>
      <c r="F647" s="347" t="s">
        <v>250</v>
      </c>
      <c r="G647" s="347"/>
      <c r="H647" s="347" t="s">
        <v>250</v>
      </c>
      <c r="I647" s="347" t="s">
        <v>250</v>
      </c>
      <c r="J647" s="347" t="s">
        <v>250</v>
      </c>
      <c r="K647" s="354">
        <v>6332111</v>
      </c>
      <c r="L647" s="347" t="s">
        <v>250</v>
      </c>
      <c r="M647" s="347" t="s">
        <v>250</v>
      </c>
      <c r="N647" s="354" t="s">
        <v>748</v>
      </c>
      <c r="O647" s="345"/>
      <c r="Q647" s="349">
        <f>O647</f>
        <v>0</v>
      </c>
      <c r="R647" s="319" t="s">
        <v>250</v>
      </c>
      <c r="S647" s="345"/>
      <c r="U647" s="349">
        <f t="shared" ref="U647:U650" si="242">S647</f>
        <v>0</v>
      </c>
      <c r="W647" s="457"/>
      <c r="X647" s="457"/>
      <c r="Y647" s="457"/>
    </row>
    <row r="648" spans="1:25" s="319" customFormat="1" ht="15" customHeight="1">
      <c r="A648" s="319">
        <v>638</v>
      </c>
      <c r="B648" s="319">
        <f t="shared" si="227"/>
        <v>7</v>
      </c>
      <c r="C648" s="320">
        <v>6332112</v>
      </c>
      <c r="D648" s="320"/>
      <c r="E648" s="320"/>
      <c r="F648" s="347" t="s">
        <v>250</v>
      </c>
      <c r="G648" s="347"/>
      <c r="H648" s="347" t="s">
        <v>250</v>
      </c>
      <c r="I648" s="347" t="s">
        <v>250</v>
      </c>
      <c r="J648" s="347" t="s">
        <v>250</v>
      </c>
      <c r="K648" s="354">
        <v>6332112</v>
      </c>
      <c r="L648" s="347" t="s">
        <v>250</v>
      </c>
      <c r="M648" s="347" t="s">
        <v>250</v>
      </c>
      <c r="N648" s="354" t="s">
        <v>749</v>
      </c>
      <c r="O648" s="345"/>
      <c r="Q648" s="349">
        <f t="shared" ref="Q648:Q650" si="243">O648</f>
        <v>0</v>
      </c>
      <c r="R648" s="319" t="s">
        <v>250</v>
      </c>
      <c r="S648" s="345"/>
      <c r="U648" s="349">
        <f t="shared" si="242"/>
        <v>0</v>
      </c>
      <c r="W648" s="457"/>
      <c r="X648" s="457"/>
      <c r="Y648" s="457"/>
    </row>
    <row r="649" spans="1:25" s="319" customFormat="1" ht="15" customHeight="1">
      <c r="A649" s="319">
        <v>639</v>
      </c>
      <c r="B649" s="319">
        <f t="shared" si="227"/>
        <v>7</v>
      </c>
      <c r="C649" s="320">
        <v>6332113</v>
      </c>
      <c r="D649" s="320"/>
      <c r="E649" s="320"/>
      <c r="F649" s="347" t="s">
        <v>250</v>
      </c>
      <c r="G649" s="347"/>
      <c r="H649" s="347" t="s">
        <v>250</v>
      </c>
      <c r="I649" s="347" t="s">
        <v>250</v>
      </c>
      <c r="J649" s="347" t="s">
        <v>250</v>
      </c>
      <c r="K649" s="354">
        <v>6332113</v>
      </c>
      <c r="L649" s="347" t="s">
        <v>250</v>
      </c>
      <c r="M649" s="347" t="s">
        <v>250</v>
      </c>
      <c r="N649" s="354" t="s">
        <v>750</v>
      </c>
      <c r="O649" s="345"/>
      <c r="Q649" s="349">
        <f t="shared" si="243"/>
        <v>0</v>
      </c>
      <c r="R649" s="319" t="s">
        <v>250</v>
      </c>
      <c r="S649" s="345"/>
      <c r="U649" s="349">
        <f t="shared" si="242"/>
        <v>0</v>
      </c>
      <c r="W649" s="457"/>
      <c r="X649" s="457"/>
      <c r="Y649" s="457"/>
    </row>
    <row r="650" spans="1:25" s="319" customFormat="1" ht="15" customHeight="1">
      <c r="A650" s="319">
        <v>640</v>
      </c>
      <c r="B650" s="319">
        <f t="shared" si="227"/>
        <v>7</v>
      </c>
      <c r="C650" s="320">
        <v>6332118</v>
      </c>
      <c r="D650" s="320"/>
      <c r="E650" s="320"/>
      <c r="F650" s="347" t="s">
        <v>250</v>
      </c>
      <c r="G650" s="347"/>
      <c r="H650" s="347" t="s">
        <v>250</v>
      </c>
      <c r="I650" s="347" t="s">
        <v>250</v>
      </c>
      <c r="J650" s="347" t="s">
        <v>250</v>
      </c>
      <c r="K650" s="354">
        <v>6332118</v>
      </c>
      <c r="L650" s="347" t="s">
        <v>250</v>
      </c>
      <c r="M650" s="347" t="s">
        <v>250</v>
      </c>
      <c r="N650" s="354" t="s">
        <v>751</v>
      </c>
      <c r="O650" s="345"/>
      <c r="Q650" s="349">
        <f t="shared" si="243"/>
        <v>0</v>
      </c>
      <c r="R650" s="319" t="s">
        <v>250</v>
      </c>
      <c r="S650" s="345"/>
      <c r="U650" s="349">
        <f t="shared" si="242"/>
        <v>0</v>
      </c>
      <c r="W650" s="457"/>
      <c r="X650" s="457"/>
      <c r="Y650" s="457"/>
    </row>
    <row r="651" spans="1:25" ht="15" customHeight="1">
      <c r="A651" s="319">
        <v>641</v>
      </c>
      <c r="B651" s="319">
        <f t="shared" si="227"/>
        <v>6</v>
      </c>
      <c r="C651" s="320">
        <v>633212</v>
      </c>
      <c r="D651" s="320" t="s">
        <v>1547</v>
      </c>
      <c r="F651" s="343" t="s">
        <v>250</v>
      </c>
      <c r="G651" s="343"/>
      <c r="H651" s="343" t="s">
        <v>250</v>
      </c>
      <c r="I651" s="343" t="s">
        <v>250</v>
      </c>
      <c r="J651" s="352">
        <v>633212</v>
      </c>
      <c r="K651" s="343" t="s">
        <v>250</v>
      </c>
      <c r="L651" s="343" t="s">
        <v>250</v>
      </c>
      <c r="M651" s="343" t="s">
        <v>250</v>
      </c>
      <c r="N651" s="352" t="s">
        <v>488</v>
      </c>
      <c r="O651" s="345"/>
      <c r="Q651" s="345">
        <f>O651</f>
        <v>0</v>
      </c>
      <c r="R651" s="324" t="s">
        <v>250</v>
      </c>
      <c r="S651" s="345"/>
      <c r="U651" s="345">
        <f>S651</f>
        <v>0</v>
      </c>
      <c r="W651" s="456"/>
      <c r="X651" s="456"/>
      <c r="Y651" s="456"/>
    </row>
    <row r="652" spans="1:25" ht="15" customHeight="1">
      <c r="A652" s="319">
        <v>642</v>
      </c>
      <c r="B652" s="319">
        <f t="shared" ref="B652:B715" si="244">LEN(C652)</f>
        <v>6</v>
      </c>
      <c r="C652" s="320">
        <v>633213</v>
      </c>
      <c r="D652" s="320" t="s">
        <v>1547</v>
      </c>
      <c r="F652" s="343" t="s">
        <v>250</v>
      </c>
      <c r="G652" s="343"/>
      <c r="H652" s="343" t="s">
        <v>250</v>
      </c>
      <c r="I652" s="343" t="s">
        <v>250</v>
      </c>
      <c r="J652" s="352">
        <v>633213</v>
      </c>
      <c r="K652" s="343" t="s">
        <v>250</v>
      </c>
      <c r="L652" s="343" t="s">
        <v>250</v>
      </c>
      <c r="M652" s="343" t="s">
        <v>250</v>
      </c>
      <c r="N652" s="352" t="s">
        <v>489</v>
      </c>
      <c r="O652" s="345"/>
      <c r="Q652" s="345">
        <f>O652</f>
        <v>0</v>
      </c>
      <c r="R652" s="324" t="s">
        <v>250</v>
      </c>
      <c r="S652" s="345"/>
      <c r="U652" s="345">
        <f>S652</f>
        <v>0</v>
      </c>
      <c r="W652" s="456"/>
      <c r="X652" s="456"/>
      <c r="Y652" s="456"/>
    </row>
    <row r="653" spans="1:25" ht="15" customHeight="1">
      <c r="A653" s="319">
        <v>643</v>
      </c>
      <c r="B653" s="319">
        <f t="shared" si="244"/>
        <v>6</v>
      </c>
      <c r="C653" s="320">
        <v>633214</v>
      </c>
      <c r="D653" s="320" t="s">
        <v>1547</v>
      </c>
      <c r="F653" s="343" t="s">
        <v>250</v>
      </c>
      <c r="G653" s="343"/>
      <c r="H653" s="343" t="s">
        <v>250</v>
      </c>
      <c r="I653" s="343" t="s">
        <v>250</v>
      </c>
      <c r="J653" s="352">
        <v>633214</v>
      </c>
      <c r="K653" s="343" t="s">
        <v>250</v>
      </c>
      <c r="L653" s="343" t="s">
        <v>250</v>
      </c>
      <c r="M653" s="343" t="s">
        <v>250</v>
      </c>
      <c r="N653" s="352" t="s">
        <v>490</v>
      </c>
      <c r="O653" s="345"/>
      <c r="Q653" s="345">
        <f>O653-Q654-Q655-Q656-Q657-Q658-Q659-Q660</f>
        <v>0</v>
      </c>
      <c r="R653" s="324" t="s">
        <v>250</v>
      </c>
      <c r="S653" s="345"/>
      <c r="U653" s="345">
        <f>S653+U654+U655+U656+U657+U658+U659+U660</f>
        <v>0</v>
      </c>
      <c r="W653" s="456"/>
      <c r="X653" s="456"/>
      <c r="Y653" s="456"/>
    </row>
    <row r="654" spans="1:25" s="319" customFormat="1" ht="15" customHeight="1">
      <c r="A654" s="319">
        <v>644</v>
      </c>
      <c r="B654" s="319">
        <f t="shared" si="244"/>
        <v>7</v>
      </c>
      <c r="C654" s="320">
        <v>6332141</v>
      </c>
      <c r="D654" s="320"/>
      <c r="E654" s="320"/>
      <c r="F654" s="347" t="s">
        <v>250</v>
      </c>
      <c r="G654" s="347"/>
      <c r="H654" s="347" t="s">
        <v>250</v>
      </c>
      <c r="I654" s="347" t="s">
        <v>250</v>
      </c>
      <c r="J654" s="347" t="s">
        <v>250</v>
      </c>
      <c r="K654" s="354">
        <v>6332141</v>
      </c>
      <c r="L654" s="347" t="s">
        <v>250</v>
      </c>
      <c r="M654" s="347" t="s">
        <v>250</v>
      </c>
      <c r="N654" s="354" t="s">
        <v>349</v>
      </c>
      <c r="O654" s="345"/>
      <c r="Q654" s="349">
        <f t="shared" ref="Q654:Q660" si="245">O654</f>
        <v>0</v>
      </c>
      <c r="R654" s="319" t="s">
        <v>250</v>
      </c>
      <c r="S654" s="345"/>
      <c r="U654" s="349">
        <f t="shared" ref="U654:U660" si="246">S654</f>
        <v>0</v>
      </c>
      <c r="W654" s="457"/>
      <c r="X654" s="457"/>
      <c r="Y654" s="457"/>
    </row>
    <row r="655" spans="1:25" s="319" customFormat="1" ht="15" customHeight="1">
      <c r="A655" s="319">
        <v>645</v>
      </c>
      <c r="B655" s="319">
        <f t="shared" si="244"/>
        <v>7</v>
      </c>
      <c r="C655" s="320">
        <v>6332142</v>
      </c>
      <c r="D655" s="320"/>
      <c r="E655" s="320"/>
      <c r="F655" s="347" t="s">
        <v>250</v>
      </c>
      <c r="G655" s="347"/>
      <c r="H655" s="347" t="s">
        <v>250</v>
      </c>
      <c r="I655" s="347" t="s">
        <v>250</v>
      </c>
      <c r="J655" s="347" t="s">
        <v>250</v>
      </c>
      <c r="K655" s="354">
        <v>6332142</v>
      </c>
      <c r="L655" s="347" t="s">
        <v>250</v>
      </c>
      <c r="M655" s="347" t="s">
        <v>250</v>
      </c>
      <c r="N655" s="354" t="s">
        <v>752</v>
      </c>
      <c r="O655" s="345"/>
      <c r="Q655" s="349">
        <f t="shared" si="245"/>
        <v>0</v>
      </c>
      <c r="R655" s="319" t="s">
        <v>250</v>
      </c>
      <c r="S655" s="345"/>
      <c r="U655" s="349">
        <f t="shared" si="246"/>
        <v>0</v>
      </c>
      <c r="W655" s="457"/>
      <c r="X655" s="457"/>
      <c r="Y655" s="457"/>
    </row>
    <row r="656" spans="1:25" s="319" customFormat="1" ht="15" customHeight="1">
      <c r="A656" s="319">
        <v>646</v>
      </c>
      <c r="B656" s="319">
        <f t="shared" si="244"/>
        <v>7</v>
      </c>
      <c r="C656" s="320">
        <v>6332143</v>
      </c>
      <c r="D656" s="320"/>
      <c r="E656" s="320"/>
      <c r="F656" s="347" t="s">
        <v>250</v>
      </c>
      <c r="G656" s="347"/>
      <c r="H656" s="347" t="s">
        <v>250</v>
      </c>
      <c r="I656" s="347" t="s">
        <v>250</v>
      </c>
      <c r="J656" s="347" t="s">
        <v>250</v>
      </c>
      <c r="K656" s="354">
        <v>6332143</v>
      </c>
      <c r="L656" s="347" t="s">
        <v>250</v>
      </c>
      <c r="M656" s="347" t="s">
        <v>250</v>
      </c>
      <c r="N656" s="354" t="s">
        <v>350</v>
      </c>
      <c r="O656" s="345"/>
      <c r="Q656" s="349">
        <f t="shared" si="245"/>
        <v>0</v>
      </c>
      <c r="R656" s="319" t="s">
        <v>250</v>
      </c>
      <c r="S656" s="345"/>
      <c r="U656" s="349">
        <f t="shared" si="246"/>
        <v>0</v>
      </c>
      <c r="W656" s="457"/>
      <c r="X656" s="457"/>
      <c r="Y656" s="457"/>
    </row>
    <row r="657" spans="1:25" s="319" customFormat="1" ht="15" customHeight="1">
      <c r="A657" s="319">
        <v>647</v>
      </c>
      <c r="B657" s="319">
        <f t="shared" si="244"/>
        <v>7</v>
      </c>
      <c r="C657" s="320">
        <v>6332144</v>
      </c>
      <c r="D657" s="320"/>
      <c r="E657" s="320"/>
      <c r="F657" s="347" t="s">
        <v>250</v>
      </c>
      <c r="G657" s="347"/>
      <c r="H657" s="347" t="s">
        <v>250</v>
      </c>
      <c r="I657" s="347" t="s">
        <v>250</v>
      </c>
      <c r="J657" s="347" t="s">
        <v>250</v>
      </c>
      <c r="K657" s="354">
        <v>6332144</v>
      </c>
      <c r="L657" s="347" t="s">
        <v>250</v>
      </c>
      <c r="M657" s="347" t="s">
        <v>250</v>
      </c>
      <c r="N657" s="354" t="s">
        <v>753</v>
      </c>
      <c r="O657" s="345"/>
      <c r="Q657" s="349">
        <f t="shared" si="245"/>
        <v>0</v>
      </c>
      <c r="R657" s="319" t="s">
        <v>250</v>
      </c>
      <c r="S657" s="345"/>
      <c r="U657" s="349">
        <f t="shared" si="246"/>
        <v>0</v>
      </c>
      <c r="W657" s="457"/>
      <c r="X657" s="457"/>
      <c r="Y657" s="457"/>
    </row>
    <row r="658" spans="1:25" s="319" customFormat="1" ht="15" customHeight="1">
      <c r="A658" s="319">
        <v>648</v>
      </c>
      <c r="B658" s="319">
        <f t="shared" si="244"/>
        <v>7</v>
      </c>
      <c r="C658" s="320">
        <v>6332145</v>
      </c>
      <c r="D658" s="320"/>
      <c r="E658" s="320"/>
      <c r="F658" s="347" t="s">
        <v>250</v>
      </c>
      <c r="G658" s="347"/>
      <c r="H658" s="347" t="s">
        <v>250</v>
      </c>
      <c r="I658" s="347" t="s">
        <v>250</v>
      </c>
      <c r="J658" s="347" t="s">
        <v>250</v>
      </c>
      <c r="K658" s="354">
        <v>6332145</v>
      </c>
      <c r="L658" s="347" t="s">
        <v>250</v>
      </c>
      <c r="M658" s="347" t="s">
        <v>250</v>
      </c>
      <c r="N658" s="354" t="s">
        <v>352</v>
      </c>
      <c r="O658" s="345"/>
      <c r="Q658" s="349">
        <f t="shared" si="245"/>
        <v>0</v>
      </c>
      <c r="R658" s="319" t="s">
        <v>250</v>
      </c>
      <c r="S658" s="345"/>
      <c r="U658" s="349">
        <f t="shared" si="246"/>
        <v>0</v>
      </c>
      <c r="W658" s="457"/>
      <c r="X658" s="457"/>
      <c r="Y658" s="457"/>
    </row>
    <row r="659" spans="1:25" s="319" customFormat="1" ht="15" customHeight="1">
      <c r="A659" s="319">
        <v>649</v>
      </c>
      <c r="B659" s="319">
        <f t="shared" si="244"/>
        <v>7</v>
      </c>
      <c r="C659" s="320">
        <v>6332146</v>
      </c>
      <c r="D659" s="320"/>
      <c r="E659" s="320"/>
      <c r="F659" s="347" t="s">
        <v>250</v>
      </c>
      <c r="G659" s="347"/>
      <c r="H659" s="347" t="s">
        <v>250</v>
      </c>
      <c r="I659" s="347" t="s">
        <v>250</v>
      </c>
      <c r="J659" s="347" t="s">
        <v>250</v>
      </c>
      <c r="K659" s="354">
        <v>6332146</v>
      </c>
      <c r="L659" s="347" t="s">
        <v>250</v>
      </c>
      <c r="M659" s="347" t="s">
        <v>250</v>
      </c>
      <c r="N659" s="354" t="s">
        <v>754</v>
      </c>
      <c r="O659" s="345"/>
      <c r="Q659" s="349">
        <f t="shared" si="245"/>
        <v>0</v>
      </c>
      <c r="R659" s="319" t="s">
        <v>250</v>
      </c>
      <c r="S659" s="345"/>
      <c r="U659" s="349">
        <f t="shared" si="246"/>
        <v>0</v>
      </c>
      <c r="W659" s="457"/>
      <c r="X659" s="457"/>
      <c r="Y659" s="457"/>
    </row>
    <row r="660" spans="1:25" s="319" customFormat="1" ht="15" customHeight="1">
      <c r="A660" s="319">
        <v>650</v>
      </c>
      <c r="B660" s="319">
        <f t="shared" si="244"/>
        <v>7</v>
      </c>
      <c r="C660" s="320">
        <v>6332148</v>
      </c>
      <c r="D660" s="320"/>
      <c r="E660" s="320"/>
      <c r="F660" s="347" t="s">
        <v>250</v>
      </c>
      <c r="G660" s="347"/>
      <c r="H660" s="347" t="s">
        <v>250</v>
      </c>
      <c r="I660" s="347" t="s">
        <v>250</v>
      </c>
      <c r="J660" s="347" t="s">
        <v>250</v>
      </c>
      <c r="K660" s="354">
        <v>6332148</v>
      </c>
      <c r="L660" s="347" t="s">
        <v>250</v>
      </c>
      <c r="M660" s="347" t="s">
        <v>250</v>
      </c>
      <c r="N660" s="354" t="s">
        <v>755</v>
      </c>
      <c r="O660" s="345"/>
      <c r="Q660" s="349">
        <f t="shared" si="245"/>
        <v>0</v>
      </c>
      <c r="R660" s="319" t="s">
        <v>250</v>
      </c>
      <c r="S660" s="345"/>
      <c r="U660" s="349">
        <f t="shared" si="246"/>
        <v>0</v>
      </c>
      <c r="W660" s="457"/>
      <c r="X660" s="457"/>
      <c r="Y660" s="457"/>
    </row>
    <row r="661" spans="1:25" ht="15" customHeight="1">
      <c r="A661" s="319">
        <v>651</v>
      </c>
      <c r="B661" s="319">
        <f t="shared" si="244"/>
        <v>6</v>
      </c>
      <c r="C661" s="320">
        <v>633215</v>
      </c>
      <c r="D661" s="320" t="s">
        <v>1547</v>
      </c>
      <c r="F661" s="343" t="s">
        <v>250</v>
      </c>
      <c r="G661" s="343"/>
      <c r="H661" s="343" t="s">
        <v>250</v>
      </c>
      <c r="I661" s="343" t="s">
        <v>250</v>
      </c>
      <c r="J661" s="352">
        <v>633215</v>
      </c>
      <c r="K661" s="343" t="s">
        <v>250</v>
      </c>
      <c r="L661" s="343" t="s">
        <v>250</v>
      </c>
      <c r="M661" s="343" t="s">
        <v>250</v>
      </c>
      <c r="N661" s="352" t="s">
        <v>491</v>
      </c>
      <c r="O661" s="345"/>
      <c r="Q661" s="345">
        <f>O661-Q662-Q663-Q664-Q665-Q666-Q667</f>
        <v>0</v>
      </c>
      <c r="R661" s="324" t="s">
        <v>250</v>
      </c>
      <c r="S661" s="345"/>
      <c r="U661" s="345">
        <f>S661+U662+U663+U664+U665+U666+U667</f>
        <v>0</v>
      </c>
      <c r="W661" s="456"/>
      <c r="X661" s="456"/>
      <c r="Y661" s="456"/>
    </row>
    <row r="662" spans="1:25" s="319" customFormat="1" ht="15" customHeight="1">
      <c r="A662" s="319">
        <v>652</v>
      </c>
      <c r="B662" s="319">
        <f t="shared" si="244"/>
        <v>7</v>
      </c>
      <c r="C662" s="320">
        <v>6332151</v>
      </c>
      <c r="D662" s="320"/>
      <c r="E662" s="320"/>
      <c r="F662" s="347" t="s">
        <v>250</v>
      </c>
      <c r="G662" s="347"/>
      <c r="H662" s="347" t="s">
        <v>250</v>
      </c>
      <c r="I662" s="347" t="s">
        <v>250</v>
      </c>
      <c r="J662" s="347" t="s">
        <v>250</v>
      </c>
      <c r="K662" s="354">
        <v>6332151</v>
      </c>
      <c r="L662" s="347" t="s">
        <v>250</v>
      </c>
      <c r="M662" s="347" t="s">
        <v>250</v>
      </c>
      <c r="N662" s="354" t="s">
        <v>756</v>
      </c>
      <c r="O662" s="345"/>
      <c r="Q662" s="349">
        <f t="shared" ref="Q662:Q667" si="247">O662</f>
        <v>0</v>
      </c>
      <c r="R662" s="319" t="s">
        <v>250</v>
      </c>
      <c r="S662" s="345"/>
      <c r="U662" s="349">
        <f t="shared" ref="U662:U667" si="248">S662</f>
        <v>0</v>
      </c>
      <c r="W662" s="457"/>
      <c r="X662" s="457"/>
      <c r="Y662" s="457"/>
    </row>
    <row r="663" spans="1:25" s="319" customFormat="1" ht="15" customHeight="1">
      <c r="A663" s="319">
        <v>653</v>
      </c>
      <c r="B663" s="319">
        <f t="shared" si="244"/>
        <v>7</v>
      </c>
      <c r="C663" s="320">
        <v>6332152</v>
      </c>
      <c r="D663" s="320"/>
      <c r="E663" s="320"/>
      <c r="F663" s="347" t="s">
        <v>250</v>
      </c>
      <c r="G663" s="347"/>
      <c r="H663" s="347" t="s">
        <v>250</v>
      </c>
      <c r="I663" s="347" t="s">
        <v>250</v>
      </c>
      <c r="J663" s="347" t="s">
        <v>250</v>
      </c>
      <c r="K663" s="354">
        <v>6332152</v>
      </c>
      <c r="L663" s="347" t="s">
        <v>250</v>
      </c>
      <c r="M663" s="347" t="s">
        <v>250</v>
      </c>
      <c r="N663" s="354" t="s">
        <v>757</v>
      </c>
      <c r="O663" s="345"/>
      <c r="Q663" s="349">
        <f t="shared" si="247"/>
        <v>0</v>
      </c>
      <c r="R663" s="319" t="s">
        <v>250</v>
      </c>
      <c r="S663" s="345"/>
      <c r="U663" s="349">
        <f t="shared" si="248"/>
        <v>0</v>
      </c>
      <c r="W663" s="457"/>
      <c r="X663" s="457"/>
      <c r="Y663" s="457"/>
    </row>
    <row r="664" spans="1:25" s="319" customFormat="1" ht="15" customHeight="1">
      <c r="A664" s="319">
        <v>654</v>
      </c>
      <c r="B664" s="319">
        <f t="shared" si="244"/>
        <v>7</v>
      </c>
      <c r="C664" s="320">
        <v>6332153</v>
      </c>
      <c r="D664" s="320"/>
      <c r="E664" s="320"/>
      <c r="F664" s="347" t="s">
        <v>250</v>
      </c>
      <c r="G664" s="347"/>
      <c r="H664" s="347" t="s">
        <v>250</v>
      </c>
      <c r="I664" s="347" t="s">
        <v>250</v>
      </c>
      <c r="J664" s="347" t="s">
        <v>250</v>
      </c>
      <c r="K664" s="354">
        <v>6332153</v>
      </c>
      <c r="L664" s="347" t="s">
        <v>250</v>
      </c>
      <c r="M664" s="347" t="s">
        <v>250</v>
      </c>
      <c r="N664" s="354" t="s">
        <v>752</v>
      </c>
      <c r="O664" s="345"/>
      <c r="Q664" s="349">
        <f t="shared" si="247"/>
        <v>0</v>
      </c>
      <c r="R664" s="319" t="s">
        <v>250</v>
      </c>
      <c r="S664" s="345"/>
      <c r="U664" s="349">
        <f t="shared" si="248"/>
        <v>0</v>
      </c>
      <c r="W664" s="457"/>
      <c r="X664" s="457"/>
      <c r="Y664" s="457"/>
    </row>
    <row r="665" spans="1:25" s="319" customFormat="1" ht="15" customHeight="1">
      <c r="A665" s="319">
        <v>655</v>
      </c>
      <c r="B665" s="319">
        <f t="shared" si="244"/>
        <v>7</v>
      </c>
      <c r="C665" s="320">
        <v>6332154</v>
      </c>
      <c r="D665" s="320"/>
      <c r="E665" s="320"/>
      <c r="F665" s="347" t="s">
        <v>250</v>
      </c>
      <c r="G665" s="347"/>
      <c r="H665" s="347" t="s">
        <v>250</v>
      </c>
      <c r="I665" s="347" t="s">
        <v>250</v>
      </c>
      <c r="J665" s="347" t="s">
        <v>250</v>
      </c>
      <c r="K665" s="354">
        <v>6332154</v>
      </c>
      <c r="L665" s="347" t="s">
        <v>250</v>
      </c>
      <c r="M665" s="347" t="s">
        <v>250</v>
      </c>
      <c r="N665" s="354" t="s">
        <v>350</v>
      </c>
      <c r="O665" s="345"/>
      <c r="Q665" s="349">
        <f t="shared" si="247"/>
        <v>0</v>
      </c>
      <c r="R665" s="319" t="s">
        <v>250</v>
      </c>
      <c r="S665" s="345"/>
      <c r="U665" s="349">
        <f t="shared" si="248"/>
        <v>0</v>
      </c>
      <c r="W665" s="457"/>
      <c r="X665" s="457"/>
      <c r="Y665" s="457"/>
    </row>
    <row r="666" spans="1:25" s="319" customFormat="1" ht="15" customHeight="1">
      <c r="A666" s="319">
        <v>656</v>
      </c>
      <c r="B666" s="319">
        <f t="shared" si="244"/>
        <v>7</v>
      </c>
      <c r="C666" s="320">
        <v>6332155</v>
      </c>
      <c r="D666" s="320"/>
      <c r="E666" s="320"/>
      <c r="F666" s="347" t="s">
        <v>250</v>
      </c>
      <c r="G666" s="347"/>
      <c r="H666" s="347" t="s">
        <v>250</v>
      </c>
      <c r="I666" s="347" t="s">
        <v>250</v>
      </c>
      <c r="J666" s="347" t="s">
        <v>250</v>
      </c>
      <c r="K666" s="354">
        <v>6332155</v>
      </c>
      <c r="L666" s="347" t="s">
        <v>250</v>
      </c>
      <c r="M666" s="347" t="s">
        <v>250</v>
      </c>
      <c r="N666" s="354" t="s">
        <v>754</v>
      </c>
      <c r="O666" s="345"/>
      <c r="Q666" s="349">
        <f t="shared" si="247"/>
        <v>0</v>
      </c>
      <c r="R666" s="319" t="s">
        <v>250</v>
      </c>
      <c r="S666" s="345"/>
      <c r="U666" s="349">
        <f t="shared" si="248"/>
        <v>0</v>
      </c>
      <c r="W666" s="457"/>
      <c r="X666" s="457"/>
      <c r="Y666" s="457"/>
    </row>
    <row r="667" spans="1:25" s="319" customFormat="1" ht="15" customHeight="1">
      <c r="A667" s="319">
        <v>657</v>
      </c>
      <c r="B667" s="319">
        <f t="shared" si="244"/>
        <v>7</v>
      </c>
      <c r="C667" s="320">
        <v>6332158</v>
      </c>
      <c r="D667" s="320"/>
      <c r="E667" s="320"/>
      <c r="F667" s="347" t="s">
        <v>250</v>
      </c>
      <c r="G667" s="347"/>
      <c r="H667" s="347" t="s">
        <v>250</v>
      </c>
      <c r="I667" s="347" t="s">
        <v>250</v>
      </c>
      <c r="J667" s="347" t="s">
        <v>250</v>
      </c>
      <c r="K667" s="354">
        <v>6332158</v>
      </c>
      <c r="L667" s="347" t="s">
        <v>250</v>
      </c>
      <c r="M667" s="347" t="s">
        <v>250</v>
      </c>
      <c r="N667" s="354" t="s">
        <v>758</v>
      </c>
      <c r="O667" s="345"/>
      <c r="Q667" s="349">
        <f t="shared" si="247"/>
        <v>0</v>
      </c>
      <c r="R667" s="319" t="s">
        <v>250</v>
      </c>
      <c r="S667" s="345"/>
      <c r="U667" s="349">
        <f t="shared" si="248"/>
        <v>0</v>
      </c>
      <c r="W667" s="457"/>
      <c r="X667" s="457"/>
      <c r="Y667" s="457"/>
    </row>
    <row r="668" spans="1:25" ht="15" customHeight="1">
      <c r="A668" s="319">
        <v>658</v>
      </c>
      <c r="B668" s="319">
        <f t="shared" si="244"/>
        <v>6</v>
      </c>
      <c r="C668" s="320">
        <v>633218</v>
      </c>
      <c r="D668" s="320" t="s">
        <v>1547</v>
      </c>
      <c r="F668" s="343" t="s">
        <v>250</v>
      </c>
      <c r="G668" s="343"/>
      <c r="H668" s="343" t="s">
        <v>250</v>
      </c>
      <c r="I668" s="343" t="s">
        <v>250</v>
      </c>
      <c r="J668" s="352">
        <v>633218</v>
      </c>
      <c r="K668" s="343" t="s">
        <v>250</v>
      </c>
      <c r="L668" s="343" t="s">
        <v>250</v>
      </c>
      <c r="M668" s="343" t="s">
        <v>250</v>
      </c>
      <c r="N668" s="352" t="s">
        <v>492</v>
      </c>
      <c r="O668" s="345"/>
      <c r="Q668" s="345">
        <f>O668</f>
        <v>0</v>
      </c>
      <c r="R668" s="324" t="s">
        <v>250</v>
      </c>
      <c r="S668" s="345"/>
      <c r="U668" s="345">
        <f>S668</f>
        <v>0</v>
      </c>
      <c r="W668" s="456"/>
      <c r="X668" s="456"/>
      <c r="Y668" s="456"/>
    </row>
    <row r="669" spans="1:25" ht="15" customHeight="1">
      <c r="A669" s="319">
        <v>659</v>
      </c>
      <c r="B669" s="319">
        <f t="shared" si="244"/>
        <v>5</v>
      </c>
      <c r="C669" s="320">
        <v>63322</v>
      </c>
      <c r="D669" s="320" t="s">
        <v>1547</v>
      </c>
      <c r="F669" s="343" t="s">
        <v>250</v>
      </c>
      <c r="G669" s="343"/>
      <c r="H669" s="343" t="s">
        <v>250</v>
      </c>
      <c r="I669" s="350">
        <v>63322</v>
      </c>
      <c r="J669" s="343" t="s">
        <v>250</v>
      </c>
      <c r="K669" s="343" t="s">
        <v>250</v>
      </c>
      <c r="L669" s="343" t="s">
        <v>250</v>
      </c>
      <c r="M669" s="343" t="s">
        <v>250</v>
      </c>
      <c r="N669" s="350" t="s">
        <v>396</v>
      </c>
      <c r="O669" s="345"/>
      <c r="Q669" s="345">
        <f>O669-Q670-Q671-Q672</f>
        <v>0</v>
      </c>
      <c r="R669" s="324" t="s">
        <v>250</v>
      </c>
      <c r="S669" s="345"/>
      <c r="U669" s="345">
        <f>S669+U670+U671+U672</f>
        <v>0</v>
      </c>
      <c r="W669" s="456"/>
      <c r="X669" s="456"/>
      <c r="Y669" s="456"/>
    </row>
    <row r="670" spans="1:25" s="319" customFormat="1" ht="15" customHeight="1">
      <c r="A670" s="319">
        <v>660</v>
      </c>
      <c r="B670" s="319">
        <f t="shared" si="244"/>
        <v>6</v>
      </c>
      <c r="C670" s="320">
        <v>633221</v>
      </c>
      <c r="D670" s="320"/>
      <c r="E670" s="320"/>
      <c r="F670" s="347" t="s">
        <v>250</v>
      </c>
      <c r="G670" s="347"/>
      <c r="H670" s="347" t="s">
        <v>250</v>
      </c>
      <c r="I670" s="347" t="s">
        <v>250</v>
      </c>
      <c r="J670" s="353">
        <v>633221</v>
      </c>
      <c r="K670" s="347" t="s">
        <v>250</v>
      </c>
      <c r="L670" s="347" t="s">
        <v>250</v>
      </c>
      <c r="M670" s="347" t="s">
        <v>250</v>
      </c>
      <c r="N670" s="353" t="s">
        <v>759</v>
      </c>
      <c r="O670" s="345"/>
      <c r="Q670" s="349">
        <f t="shared" ref="Q670:Q672" si="249">O670</f>
        <v>0</v>
      </c>
      <c r="R670" s="319" t="s">
        <v>250</v>
      </c>
      <c r="S670" s="345"/>
      <c r="U670" s="349">
        <f t="shared" ref="U670:U672" si="250">S670</f>
        <v>0</v>
      </c>
      <c r="W670" s="457"/>
      <c r="X670" s="457"/>
      <c r="Y670" s="457"/>
    </row>
    <row r="671" spans="1:25" s="319" customFormat="1" ht="15" customHeight="1">
      <c r="A671" s="319">
        <v>661</v>
      </c>
      <c r="B671" s="319">
        <f t="shared" si="244"/>
        <v>6</v>
      </c>
      <c r="C671" s="320">
        <v>633222</v>
      </c>
      <c r="D671" s="320"/>
      <c r="E671" s="320"/>
      <c r="F671" s="347" t="s">
        <v>250</v>
      </c>
      <c r="G671" s="347"/>
      <c r="H671" s="347" t="s">
        <v>250</v>
      </c>
      <c r="I671" s="347" t="s">
        <v>250</v>
      </c>
      <c r="J671" s="353">
        <v>633222</v>
      </c>
      <c r="K671" s="347" t="s">
        <v>250</v>
      </c>
      <c r="L671" s="347" t="s">
        <v>250</v>
      </c>
      <c r="M671" s="347" t="s">
        <v>250</v>
      </c>
      <c r="N671" s="353" t="s">
        <v>760</v>
      </c>
      <c r="O671" s="345"/>
      <c r="Q671" s="349">
        <f t="shared" si="249"/>
        <v>0</v>
      </c>
      <c r="R671" s="319" t="s">
        <v>250</v>
      </c>
      <c r="S671" s="345"/>
      <c r="U671" s="349">
        <f t="shared" si="250"/>
        <v>0</v>
      </c>
      <c r="W671" s="457"/>
      <c r="X671" s="457"/>
      <c r="Y671" s="457"/>
    </row>
    <row r="672" spans="1:25" s="319" customFormat="1" ht="15" customHeight="1">
      <c r="A672" s="319">
        <v>662</v>
      </c>
      <c r="B672" s="319">
        <f t="shared" si="244"/>
        <v>6</v>
      </c>
      <c r="C672" s="320">
        <v>633228</v>
      </c>
      <c r="D672" s="320"/>
      <c r="E672" s="320"/>
      <c r="F672" s="347" t="s">
        <v>250</v>
      </c>
      <c r="G672" s="347"/>
      <c r="H672" s="347" t="s">
        <v>250</v>
      </c>
      <c r="I672" s="347" t="s">
        <v>250</v>
      </c>
      <c r="J672" s="353">
        <v>633228</v>
      </c>
      <c r="K672" s="347" t="s">
        <v>250</v>
      </c>
      <c r="L672" s="347" t="s">
        <v>250</v>
      </c>
      <c r="M672" s="347" t="s">
        <v>250</v>
      </c>
      <c r="N672" s="353" t="s">
        <v>761</v>
      </c>
      <c r="O672" s="345"/>
      <c r="Q672" s="349">
        <f t="shared" si="249"/>
        <v>0</v>
      </c>
      <c r="R672" s="319" t="s">
        <v>250</v>
      </c>
      <c r="S672" s="345"/>
      <c r="U672" s="349">
        <f t="shared" si="250"/>
        <v>0</v>
      </c>
      <c r="W672" s="457"/>
      <c r="X672" s="457"/>
      <c r="Y672" s="457"/>
    </row>
    <row r="673" spans="1:25" ht="15" customHeight="1">
      <c r="A673" s="319">
        <v>663</v>
      </c>
      <c r="B673" s="319">
        <f t="shared" si="244"/>
        <v>4</v>
      </c>
      <c r="C673" s="320">
        <v>6333</v>
      </c>
      <c r="D673" s="320" t="s">
        <v>1547</v>
      </c>
      <c r="F673" s="343" t="s">
        <v>250</v>
      </c>
      <c r="G673" s="343"/>
      <c r="H673" s="346">
        <v>6333</v>
      </c>
      <c r="I673" s="343" t="s">
        <v>250</v>
      </c>
      <c r="J673" s="343" t="s">
        <v>250</v>
      </c>
      <c r="K673" s="343" t="s">
        <v>250</v>
      </c>
      <c r="L673" s="343" t="s">
        <v>250</v>
      </c>
      <c r="M673" s="343" t="s">
        <v>250</v>
      </c>
      <c r="N673" s="346" t="s">
        <v>762</v>
      </c>
      <c r="O673" s="345"/>
      <c r="Q673" s="345">
        <f>O673-Q674-Q675-Q676-Q677-Q678-Q679-Q680-Q681-Q682-Q683-Q684-Q685-Q686-Q687-Q688-Q689-Q690-Q691-Q692-Q693-Q694-Q695</f>
        <v>0</v>
      </c>
      <c r="R673" s="324" t="s">
        <v>250</v>
      </c>
      <c r="S673" s="345"/>
      <c r="U673" s="345">
        <f>S673+U674+U675+U687+U688+U692+U693+U694+U695</f>
        <v>0</v>
      </c>
      <c r="W673" s="456"/>
      <c r="X673" s="456"/>
      <c r="Y673" s="456"/>
    </row>
    <row r="674" spans="1:25" ht="15" customHeight="1">
      <c r="A674" s="319">
        <v>664</v>
      </c>
      <c r="B674" s="319">
        <f t="shared" si="244"/>
        <v>5</v>
      </c>
      <c r="C674" s="320">
        <v>63331</v>
      </c>
      <c r="D674" s="320" t="s">
        <v>1547</v>
      </c>
      <c r="F674" s="343" t="s">
        <v>250</v>
      </c>
      <c r="G674" s="343"/>
      <c r="H674" s="343" t="s">
        <v>250</v>
      </c>
      <c r="I674" s="350">
        <v>63331</v>
      </c>
      <c r="J674" s="343" t="s">
        <v>250</v>
      </c>
      <c r="K674" s="343" t="s">
        <v>250</v>
      </c>
      <c r="L674" s="343" t="s">
        <v>250</v>
      </c>
      <c r="M674" s="343" t="s">
        <v>250</v>
      </c>
      <c r="N674" s="350" t="s">
        <v>763</v>
      </c>
      <c r="O674" s="345"/>
      <c r="Q674" s="345">
        <f>O674</f>
        <v>0</v>
      </c>
      <c r="R674" s="324" t="s">
        <v>250</v>
      </c>
      <c r="S674" s="345"/>
      <c r="U674" s="345">
        <f>S674</f>
        <v>0</v>
      </c>
      <c r="W674" s="456"/>
      <c r="X674" s="456"/>
      <c r="Y674" s="456"/>
    </row>
    <row r="675" spans="1:25" ht="15" customHeight="1">
      <c r="A675" s="319">
        <v>665</v>
      </c>
      <c r="B675" s="319">
        <f t="shared" si="244"/>
        <v>5</v>
      </c>
      <c r="C675" s="320">
        <v>63332</v>
      </c>
      <c r="D675" s="320" t="s">
        <v>1547</v>
      </c>
      <c r="F675" s="343" t="s">
        <v>250</v>
      </c>
      <c r="G675" s="343"/>
      <c r="H675" s="343" t="s">
        <v>250</v>
      </c>
      <c r="I675" s="350">
        <v>63332</v>
      </c>
      <c r="J675" s="343" t="s">
        <v>250</v>
      </c>
      <c r="K675" s="343" t="s">
        <v>250</v>
      </c>
      <c r="L675" s="343" t="s">
        <v>250</v>
      </c>
      <c r="M675" s="343" t="s">
        <v>250</v>
      </c>
      <c r="N675" s="350" t="s">
        <v>498</v>
      </c>
      <c r="O675" s="345"/>
      <c r="Q675" s="345">
        <f>O675-Q676-Q677-Q678-Q679-Q680-Q681-Q682-Q683-Q684-Q685-Q686</f>
        <v>0</v>
      </c>
      <c r="R675" s="324" t="s">
        <v>250</v>
      </c>
      <c r="S675" s="345"/>
      <c r="U675" s="345">
        <f>S675+U676+U682+U686</f>
        <v>0</v>
      </c>
      <c r="W675" s="456"/>
      <c r="X675" s="456"/>
      <c r="Y675" s="456"/>
    </row>
    <row r="676" spans="1:25" ht="15" customHeight="1">
      <c r="A676" s="319">
        <v>666</v>
      </c>
      <c r="B676" s="319">
        <f t="shared" si="244"/>
        <v>6</v>
      </c>
      <c r="C676" s="320">
        <v>633321</v>
      </c>
      <c r="D676" s="320" t="s">
        <v>1547</v>
      </c>
      <c r="F676" s="343" t="s">
        <v>250</v>
      </c>
      <c r="G676" s="343"/>
      <c r="H676" s="343" t="s">
        <v>250</v>
      </c>
      <c r="I676" s="343" t="s">
        <v>250</v>
      </c>
      <c r="J676" s="352">
        <v>633321</v>
      </c>
      <c r="K676" s="343" t="s">
        <v>250</v>
      </c>
      <c r="L676" s="343" t="s">
        <v>250</v>
      </c>
      <c r="M676" s="343" t="s">
        <v>250</v>
      </c>
      <c r="N676" s="352" t="s">
        <v>764</v>
      </c>
      <c r="O676" s="345"/>
      <c r="Q676" s="345">
        <f>O676-Q677-Q678-Q679-Q680-Q681</f>
        <v>0</v>
      </c>
      <c r="R676" s="324" t="s">
        <v>250</v>
      </c>
      <c r="S676" s="345"/>
      <c r="U676" s="345">
        <f>S676+U677+U678+U679+U680+U681</f>
        <v>0</v>
      </c>
      <c r="W676" s="456"/>
      <c r="X676" s="456"/>
      <c r="Y676" s="456"/>
    </row>
    <row r="677" spans="1:25" ht="15" customHeight="1">
      <c r="A677" s="319">
        <v>667</v>
      </c>
      <c r="B677" s="319">
        <f t="shared" si="244"/>
        <v>7</v>
      </c>
      <c r="C677" s="320">
        <v>6333211</v>
      </c>
      <c r="D677" s="320" t="s">
        <v>1547</v>
      </c>
      <c r="F677" s="343" t="s">
        <v>250</v>
      </c>
      <c r="G677" s="343"/>
      <c r="H677" s="343" t="s">
        <v>250</v>
      </c>
      <c r="I677" s="343" t="s">
        <v>250</v>
      </c>
      <c r="J677" s="343" t="s">
        <v>250</v>
      </c>
      <c r="K677" s="357">
        <v>6333211</v>
      </c>
      <c r="L677" s="343" t="s">
        <v>250</v>
      </c>
      <c r="M677" s="343" t="s">
        <v>250</v>
      </c>
      <c r="N677" s="357" t="s">
        <v>765</v>
      </c>
      <c r="O677" s="345"/>
      <c r="Q677" s="345">
        <f t="shared" ref="Q677:Q681" si="251">O677</f>
        <v>0</v>
      </c>
      <c r="R677" s="324" t="s">
        <v>250</v>
      </c>
      <c r="S677" s="345"/>
      <c r="U677" s="345">
        <f t="shared" ref="U677:U681" si="252">S677</f>
        <v>0</v>
      </c>
      <c r="W677" s="456"/>
      <c r="X677" s="456"/>
      <c r="Y677" s="456"/>
    </row>
    <row r="678" spans="1:25" ht="15" customHeight="1">
      <c r="A678" s="319">
        <v>668</v>
      </c>
      <c r="B678" s="319">
        <f t="shared" si="244"/>
        <v>7</v>
      </c>
      <c r="C678" s="320">
        <v>6333212</v>
      </c>
      <c r="D678" s="320" t="s">
        <v>1547</v>
      </c>
      <c r="F678" s="343" t="s">
        <v>250</v>
      </c>
      <c r="G678" s="343"/>
      <c r="H678" s="343" t="s">
        <v>250</v>
      </c>
      <c r="I678" s="343" t="s">
        <v>250</v>
      </c>
      <c r="J678" s="343" t="s">
        <v>250</v>
      </c>
      <c r="K678" s="357">
        <v>6333212</v>
      </c>
      <c r="L678" s="343" t="s">
        <v>250</v>
      </c>
      <c r="M678" s="343" t="s">
        <v>250</v>
      </c>
      <c r="N678" s="357" t="s">
        <v>766</v>
      </c>
      <c r="O678" s="345"/>
      <c r="Q678" s="345">
        <f t="shared" si="251"/>
        <v>0</v>
      </c>
      <c r="R678" s="324" t="s">
        <v>250</v>
      </c>
      <c r="S678" s="345"/>
      <c r="U678" s="345">
        <f t="shared" si="252"/>
        <v>0</v>
      </c>
      <c r="W678" s="456"/>
      <c r="X678" s="456"/>
      <c r="Y678" s="456"/>
    </row>
    <row r="679" spans="1:25" ht="15" customHeight="1">
      <c r="A679" s="319">
        <v>669</v>
      </c>
      <c r="B679" s="319">
        <f t="shared" si="244"/>
        <v>7</v>
      </c>
      <c r="C679" s="320">
        <v>6333213</v>
      </c>
      <c r="D679" s="320" t="s">
        <v>1547</v>
      </c>
      <c r="F679" s="343" t="s">
        <v>250</v>
      </c>
      <c r="G679" s="343"/>
      <c r="H679" s="343" t="s">
        <v>250</v>
      </c>
      <c r="I679" s="343" t="s">
        <v>250</v>
      </c>
      <c r="J679" s="343" t="s">
        <v>250</v>
      </c>
      <c r="K679" s="357">
        <v>6333213</v>
      </c>
      <c r="L679" s="343" t="s">
        <v>250</v>
      </c>
      <c r="M679" s="343" t="s">
        <v>250</v>
      </c>
      <c r="N679" s="357" t="s">
        <v>767</v>
      </c>
      <c r="O679" s="345"/>
      <c r="Q679" s="345">
        <f t="shared" si="251"/>
        <v>0</v>
      </c>
      <c r="R679" s="324" t="s">
        <v>250</v>
      </c>
      <c r="S679" s="345"/>
      <c r="U679" s="345">
        <f t="shared" si="252"/>
        <v>0</v>
      </c>
      <c r="W679" s="456"/>
      <c r="X679" s="456"/>
      <c r="Y679" s="456"/>
    </row>
    <row r="680" spans="1:25" ht="15" customHeight="1">
      <c r="A680" s="319">
        <v>670</v>
      </c>
      <c r="B680" s="319">
        <f t="shared" si="244"/>
        <v>7</v>
      </c>
      <c r="C680" s="320">
        <v>6333214</v>
      </c>
      <c r="D680" s="320" t="s">
        <v>1547</v>
      </c>
      <c r="F680" s="343" t="s">
        <v>250</v>
      </c>
      <c r="G680" s="343"/>
      <c r="H680" s="343" t="s">
        <v>250</v>
      </c>
      <c r="I680" s="343" t="s">
        <v>250</v>
      </c>
      <c r="J680" s="343" t="s">
        <v>250</v>
      </c>
      <c r="K680" s="357">
        <v>6333214</v>
      </c>
      <c r="L680" s="343" t="s">
        <v>250</v>
      </c>
      <c r="M680" s="343" t="s">
        <v>250</v>
      </c>
      <c r="N680" s="357" t="s">
        <v>768</v>
      </c>
      <c r="O680" s="345"/>
      <c r="Q680" s="345">
        <f t="shared" si="251"/>
        <v>0</v>
      </c>
      <c r="R680" s="324" t="s">
        <v>250</v>
      </c>
      <c r="S680" s="345"/>
      <c r="U680" s="345">
        <f t="shared" si="252"/>
        <v>0</v>
      </c>
      <c r="W680" s="456"/>
      <c r="X680" s="456"/>
      <c r="Y680" s="456"/>
    </row>
    <row r="681" spans="1:25" ht="15" customHeight="1">
      <c r="A681" s="319">
        <v>671</v>
      </c>
      <c r="B681" s="319">
        <f t="shared" si="244"/>
        <v>7</v>
      </c>
      <c r="C681" s="320">
        <v>6333218</v>
      </c>
      <c r="D681" s="320" t="s">
        <v>1547</v>
      </c>
      <c r="F681" s="343" t="s">
        <v>250</v>
      </c>
      <c r="G681" s="343"/>
      <c r="H681" s="343" t="s">
        <v>250</v>
      </c>
      <c r="I681" s="343" t="s">
        <v>250</v>
      </c>
      <c r="J681" s="343" t="s">
        <v>250</v>
      </c>
      <c r="K681" s="357">
        <v>6333218</v>
      </c>
      <c r="L681" s="343" t="s">
        <v>250</v>
      </c>
      <c r="M681" s="343" t="s">
        <v>250</v>
      </c>
      <c r="N681" s="357" t="s">
        <v>769</v>
      </c>
      <c r="O681" s="345"/>
      <c r="Q681" s="345">
        <f t="shared" si="251"/>
        <v>0</v>
      </c>
      <c r="R681" s="324" t="s">
        <v>250</v>
      </c>
      <c r="S681" s="345"/>
      <c r="U681" s="345">
        <f t="shared" si="252"/>
        <v>0</v>
      </c>
      <c r="W681" s="456"/>
      <c r="X681" s="456"/>
      <c r="Y681" s="456"/>
    </row>
    <row r="682" spans="1:25" ht="15" customHeight="1">
      <c r="A682" s="319">
        <v>672</v>
      </c>
      <c r="B682" s="319">
        <f t="shared" si="244"/>
        <v>6</v>
      </c>
      <c r="C682" s="320">
        <v>633322</v>
      </c>
      <c r="D682" s="320" t="s">
        <v>1547</v>
      </c>
      <c r="F682" s="343" t="s">
        <v>250</v>
      </c>
      <c r="G682" s="343"/>
      <c r="H682" s="343" t="s">
        <v>250</v>
      </c>
      <c r="I682" s="343" t="s">
        <v>250</v>
      </c>
      <c r="J682" s="352">
        <v>633322</v>
      </c>
      <c r="K682" s="343" t="s">
        <v>250</v>
      </c>
      <c r="L682" s="343" t="s">
        <v>250</v>
      </c>
      <c r="M682" s="343" t="s">
        <v>250</v>
      </c>
      <c r="N682" s="352" t="s">
        <v>770</v>
      </c>
      <c r="O682" s="345"/>
      <c r="Q682" s="345">
        <f>O682-Q683-Q684-Q685</f>
        <v>0</v>
      </c>
      <c r="R682" s="324" t="s">
        <v>250</v>
      </c>
      <c r="S682" s="345"/>
      <c r="U682" s="345">
        <f>S682+U683+U684+U685</f>
        <v>0</v>
      </c>
      <c r="W682" s="456"/>
      <c r="X682" s="456"/>
      <c r="Y682" s="456"/>
    </row>
    <row r="683" spans="1:25" ht="15" customHeight="1">
      <c r="A683" s="319">
        <v>673</v>
      </c>
      <c r="B683" s="319">
        <f t="shared" si="244"/>
        <v>7</v>
      </c>
      <c r="C683" s="320">
        <v>6333221</v>
      </c>
      <c r="D683" s="320" t="s">
        <v>1547</v>
      </c>
      <c r="F683" s="343" t="s">
        <v>250</v>
      </c>
      <c r="G683" s="343"/>
      <c r="H683" s="343" t="s">
        <v>250</v>
      </c>
      <c r="I683" s="343" t="s">
        <v>250</v>
      </c>
      <c r="J683" s="343" t="s">
        <v>250</v>
      </c>
      <c r="K683" s="357">
        <v>6333221</v>
      </c>
      <c r="L683" s="343" t="s">
        <v>250</v>
      </c>
      <c r="M683" s="343" t="s">
        <v>250</v>
      </c>
      <c r="N683" s="357" t="s">
        <v>771</v>
      </c>
      <c r="O683" s="345"/>
      <c r="Q683" s="345">
        <f t="shared" ref="Q683:Q685" si="253">O683</f>
        <v>0</v>
      </c>
      <c r="R683" s="324" t="s">
        <v>250</v>
      </c>
      <c r="S683" s="345"/>
      <c r="U683" s="345">
        <f t="shared" ref="U683:U685" si="254">S683</f>
        <v>0</v>
      </c>
      <c r="W683" s="456"/>
      <c r="X683" s="456"/>
      <c r="Y683" s="456"/>
    </row>
    <row r="684" spans="1:25" ht="15" customHeight="1">
      <c r="A684" s="319">
        <v>674</v>
      </c>
      <c r="B684" s="319">
        <f t="shared" si="244"/>
        <v>7</v>
      </c>
      <c r="C684" s="320">
        <v>6333222</v>
      </c>
      <c r="D684" s="320" t="s">
        <v>1547</v>
      </c>
      <c r="F684" s="343" t="s">
        <v>250</v>
      </c>
      <c r="G684" s="343"/>
      <c r="H684" s="343" t="s">
        <v>250</v>
      </c>
      <c r="I684" s="343" t="s">
        <v>250</v>
      </c>
      <c r="J684" s="343" t="s">
        <v>250</v>
      </c>
      <c r="K684" s="357">
        <v>6333222</v>
      </c>
      <c r="L684" s="343" t="s">
        <v>250</v>
      </c>
      <c r="M684" s="343" t="s">
        <v>250</v>
      </c>
      <c r="N684" s="357" t="s">
        <v>772</v>
      </c>
      <c r="O684" s="345"/>
      <c r="Q684" s="345">
        <f t="shared" si="253"/>
        <v>0</v>
      </c>
      <c r="R684" s="324" t="s">
        <v>250</v>
      </c>
      <c r="S684" s="345"/>
      <c r="U684" s="345">
        <f t="shared" si="254"/>
        <v>0</v>
      </c>
      <c r="W684" s="456"/>
      <c r="X684" s="456"/>
      <c r="Y684" s="456"/>
    </row>
    <row r="685" spans="1:25" ht="15" customHeight="1">
      <c r="A685" s="319">
        <v>675</v>
      </c>
      <c r="B685" s="319">
        <f t="shared" si="244"/>
        <v>7</v>
      </c>
      <c r="C685" s="320">
        <v>6333228</v>
      </c>
      <c r="D685" s="320" t="s">
        <v>1547</v>
      </c>
      <c r="F685" s="343" t="s">
        <v>250</v>
      </c>
      <c r="G685" s="343"/>
      <c r="H685" s="343" t="s">
        <v>250</v>
      </c>
      <c r="I685" s="343" t="s">
        <v>250</v>
      </c>
      <c r="J685" s="343" t="s">
        <v>250</v>
      </c>
      <c r="K685" s="357">
        <v>6333228</v>
      </c>
      <c r="L685" s="343" t="s">
        <v>250</v>
      </c>
      <c r="M685" s="343" t="s">
        <v>250</v>
      </c>
      <c r="N685" s="357" t="s">
        <v>773</v>
      </c>
      <c r="O685" s="345"/>
      <c r="Q685" s="345">
        <f t="shared" si="253"/>
        <v>0</v>
      </c>
      <c r="R685" s="324" t="s">
        <v>250</v>
      </c>
      <c r="S685" s="345"/>
      <c r="U685" s="345">
        <f t="shared" si="254"/>
        <v>0</v>
      </c>
      <c r="W685" s="456"/>
      <c r="X685" s="456"/>
      <c r="Y685" s="456"/>
    </row>
    <row r="686" spans="1:25" ht="15" customHeight="1">
      <c r="A686" s="319">
        <v>676</v>
      </c>
      <c r="B686" s="319">
        <f t="shared" si="244"/>
        <v>6</v>
      </c>
      <c r="C686" s="320">
        <v>633328</v>
      </c>
      <c r="D686" s="320" t="s">
        <v>1547</v>
      </c>
      <c r="F686" s="343" t="s">
        <v>250</v>
      </c>
      <c r="G686" s="343"/>
      <c r="H686" s="343" t="s">
        <v>250</v>
      </c>
      <c r="I686" s="343" t="s">
        <v>250</v>
      </c>
      <c r="J686" s="352">
        <v>633328</v>
      </c>
      <c r="K686" s="343" t="s">
        <v>250</v>
      </c>
      <c r="L686" s="343" t="s">
        <v>250</v>
      </c>
      <c r="M686" s="343" t="s">
        <v>250</v>
      </c>
      <c r="N686" s="352" t="s">
        <v>774</v>
      </c>
      <c r="O686" s="345"/>
      <c r="Q686" s="345">
        <f>O686</f>
        <v>0</v>
      </c>
      <c r="R686" s="324" t="s">
        <v>250</v>
      </c>
      <c r="S686" s="345"/>
      <c r="U686" s="345">
        <f>S686</f>
        <v>0</v>
      </c>
      <c r="W686" s="456"/>
      <c r="X686" s="456"/>
      <c r="Y686" s="456"/>
    </row>
    <row r="687" spans="1:25" ht="15" customHeight="1">
      <c r="A687" s="319">
        <v>677</v>
      </c>
      <c r="B687" s="319">
        <f t="shared" si="244"/>
        <v>5</v>
      </c>
      <c r="C687" s="320">
        <v>63333</v>
      </c>
      <c r="D687" s="320" t="s">
        <v>1547</v>
      </c>
      <c r="F687" s="343" t="s">
        <v>250</v>
      </c>
      <c r="G687" s="343"/>
      <c r="H687" s="343" t="s">
        <v>250</v>
      </c>
      <c r="I687" s="350">
        <v>63333</v>
      </c>
      <c r="J687" s="343" t="s">
        <v>250</v>
      </c>
      <c r="K687" s="343" t="s">
        <v>250</v>
      </c>
      <c r="L687" s="343" t="s">
        <v>250</v>
      </c>
      <c r="M687" s="343" t="s">
        <v>250</v>
      </c>
      <c r="N687" s="350" t="s">
        <v>398</v>
      </c>
      <c r="O687" s="345"/>
      <c r="Q687" s="345">
        <f>O687</f>
        <v>0</v>
      </c>
      <c r="R687" s="324" t="s">
        <v>250</v>
      </c>
      <c r="S687" s="345"/>
      <c r="U687" s="345">
        <f>S687</f>
        <v>0</v>
      </c>
      <c r="W687" s="456"/>
      <c r="X687" s="456"/>
      <c r="Y687" s="456"/>
    </row>
    <row r="688" spans="1:25" ht="15" customHeight="1">
      <c r="A688" s="319">
        <v>678</v>
      </c>
      <c r="B688" s="319">
        <f t="shared" si="244"/>
        <v>5</v>
      </c>
      <c r="C688" s="320">
        <v>63334</v>
      </c>
      <c r="D688" s="320" t="s">
        <v>1547</v>
      </c>
      <c r="F688" s="343" t="s">
        <v>250</v>
      </c>
      <c r="G688" s="343"/>
      <c r="H688" s="343" t="s">
        <v>250</v>
      </c>
      <c r="I688" s="350">
        <v>63334</v>
      </c>
      <c r="J688" s="343" t="s">
        <v>250</v>
      </c>
      <c r="K688" s="343" t="s">
        <v>250</v>
      </c>
      <c r="L688" s="343" t="s">
        <v>250</v>
      </c>
      <c r="M688" s="343" t="s">
        <v>250</v>
      </c>
      <c r="N688" s="350" t="s">
        <v>399</v>
      </c>
      <c r="O688" s="345"/>
      <c r="Q688" s="345">
        <f>O688-Q689-Q690-Q691</f>
        <v>0</v>
      </c>
      <c r="R688" s="324" t="s">
        <v>250</v>
      </c>
      <c r="S688" s="345"/>
      <c r="U688" s="345">
        <f>S688+U689+U690+U691</f>
        <v>0</v>
      </c>
      <c r="W688" s="456"/>
      <c r="X688" s="456"/>
      <c r="Y688" s="456"/>
    </row>
    <row r="689" spans="1:25" s="319" customFormat="1" ht="15" customHeight="1">
      <c r="A689" s="319">
        <v>679</v>
      </c>
      <c r="B689" s="319">
        <f t="shared" si="244"/>
        <v>6</v>
      </c>
      <c r="C689" s="320">
        <v>633341</v>
      </c>
      <c r="D689" s="320"/>
      <c r="E689" s="320"/>
      <c r="F689" s="347" t="s">
        <v>250</v>
      </c>
      <c r="G689" s="347"/>
      <c r="H689" s="347" t="s">
        <v>250</v>
      </c>
      <c r="I689" s="347" t="s">
        <v>250</v>
      </c>
      <c r="J689" s="353">
        <v>633341</v>
      </c>
      <c r="K689" s="347" t="s">
        <v>250</v>
      </c>
      <c r="L689" s="347" t="s">
        <v>250</v>
      </c>
      <c r="M689" s="347" t="s">
        <v>250</v>
      </c>
      <c r="N689" s="353" t="s">
        <v>399</v>
      </c>
      <c r="O689" s="345"/>
      <c r="Q689" s="349">
        <f t="shared" ref="Q689:Q691" si="255">O689</f>
        <v>0</v>
      </c>
      <c r="R689" s="319" t="s">
        <v>250</v>
      </c>
      <c r="S689" s="345"/>
      <c r="U689" s="349">
        <f t="shared" ref="U689:U691" si="256">S689</f>
        <v>0</v>
      </c>
      <c r="W689" s="457"/>
      <c r="X689" s="457"/>
      <c r="Y689" s="457"/>
    </row>
    <row r="690" spans="1:25" s="319" customFormat="1" ht="15" customHeight="1">
      <c r="A690" s="319">
        <v>680</v>
      </c>
      <c r="B690" s="319">
        <f t="shared" si="244"/>
        <v>6</v>
      </c>
      <c r="C690" s="320">
        <v>633342</v>
      </c>
      <c r="D690" s="320"/>
      <c r="E690" s="320"/>
      <c r="F690" s="347" t="s">
        <v>250</v>
      </c>
      <c r="G690" s="347"/>
      <c r="H690" s="347" t="s">
        <v>250</v>
      </c>
      <c r="I690" s="347" t="s">
        <v>250</v>
      </c>
      <c r="J690" s="353">
        <v>633342</v>
      </c>
      <c r="K690" s="347" t="s">
        <v>250</v>
      </c>
      <c r="L690" s="347" t="s">
        <v>250</v>
      </c>
      <c r="M690" s="347" t="s">
        <v>250</v>
      </c>
      <c r="N690" s="353" t="s">
        <v>775</v>
      </c>
      <c r="O690" s="345"/>
      <c r="Q690" s="349">
        <f t="shared" si="255"/>
        <v>0</v>
      </c>
      <c r="R690" s="319" t="s">
        <v>250</v>
      </c>
      <c r="S690" s="345"/>
      <c r="U690" s="349">
        <f t="shared" si="256"/>
        <v>0</v>
      </c>
      <c r="W690" s="457"/>
      <c r="X690" s="457"/>
      <c r="Y690" s="457"/>
    </row>
    <row r="691" spans="1:25" s="319" customFormat="1" ht="15" customHeight="1">
      <c r="A691" s="319">
        <v>681</v>
      </c>
      <c r="B691" s="319">
        <f t="shared" si="244"/>
        <v>6</v>
      </c>
      <c r="C691" s="320">
        <v>633348</v>
      </c>
      <c r="D691" s="320"/>
      <c r="E691" s="320"/>
      <c r="F691" s="347" t="s">
        <v>250</v>
      </c>
      <c r="G691" s="347"/>
      <c r="H691" s="347" t="s">
        <v>250</v>
      </c>
      <c r="I691" s="347" t="s">
        <v>250</v>
      </c>
      <c r="J691" s="353">
        <v>633348</v>
      </c>
      <c r="K691" s="347" t="s">
        <v>250</v>
      </c>
      <c r="L691" s="347" t="s">
        <v>250</v>
      </c>
      <c r="M691" s="347" t="s">
        <v>250</v>
      </c>
      <c r="N691" s="353" t="s">
        <v>776</v>
      </c>
      <c r="O691" s="345"/>
      <c r="Q691" s="349">
        <f t="shared" si="255"/>
        <v>0</v>
      </c>
      <c r="R691" s="319" t="s">
        <v>250</v>
      </c>
      <c r="S691" s="345"/>
      <c r="U691" s="349">
        <f t="shared" si="256"/>
        <v>0</v>
      </c>
      <c r="W691" s="457"/>
      <c r="X691" s="457"/>
      <c r="Y691" s="457"/>
    </row>
    <row r="692" spans="1:25" ht="15" customHeight="1">
      <c r="A692" s="319">
        <v>682</v>
      </c>
      <c r="B692" s="319">
        <f t="shared" si="244"/>
        <v>5</v>
      </c>
      <c r="C692" s="320">
        <v>63335</v>
      </c>
      <c r="D692" s="320" t="s">
        <v>1547</v>
      </c>
      <c r="F692" s="343" t="s">
        <v>250</v>
      </c>
      <c r="G692" s="343"/>
      <c r="H692" s="343" t="s">
        <v>250</v>
      </c>
      <c r="I692" s="350">
        <v>63335</v>
      </c>
      <c r="J692" s="343" t="s">
        <v>250</v>
      </c>
      <c r="K692" s="343" t="s">
        <v>250</v>
      </c>
      <c r="L692" s="343" t="s">
        <v>250</v>
      </c>
      <c r="M692" s="343" t="s">
        <v>250</v>
      </c>
      <c r="N692" s="350" t="s">
        <v>777</v>
      </c>
      <c r="O692" s="345"/>
      <c r="Q692" s="345">
        <f>O692</f>
        <v>0</v>
      </c>
      <c r="R692" s="324" t="s">
        <v>250</v>
      </c>
      <c r="S692" s="345"/>
      <c r="U692" s="345">
        <f>S692</f>
        <v>0</v>
      </c>
      <c r="W692" s="456"/>
      <c r="X692" s="456"/>
      <c r="Y692" s="456"/>
    </row>
    <row r="693" spans="1:25" ht="15" customHeight="1">
      <c r="A693" s="319">
        <v>683</v>
      </c>
      <c r="B693" s="319">
        <f t="shared" si="244"/>
        <v>5</v>
      </c>
      <c r="C693" s="320">
        <v>63336</v>
      </c>
      <c r="D693" s="320" t="s">
        <v>1547</v>
      </c>
      <c r="F693" s="343" t="s">
        <v>250</v>
      </c>
      <c r="G693" s="343"/>
      <c r="H693" s="343" t="s">
        <v>250</v>
      </c>
      <c r="I693" s="350">
        <v>63336</v>
      </c>
      <c r="J693" s="343" t="s">
        <v>250</v>
      </c>
      <c r="K693" s="343" t="s">
        <v>250</v>
      </c>
      <c r="L693" s="343" t="s">
        <v>250</v>
      </c>
      <c r="M693" s="343" t="s">
        <v>250</v>
      </c>
      <c r="N693" s="350" t="s">
        <v>778</v>
      </c>
      <c r="O693" s="345"/>
      <c r="Q693" s="345">
        <f t="shared" ref="Q693:Q695" si="257">O693</f>
        <v>0</v>
      </c>
      <c r="R693" s="324" t="s">
        <v>250</v>
      </c>
      <c r="S693" s="345"/>
      <c r="U693" s="345">
        <f t="shared" ref="U693:U695" si="258">S693</f>
        <v>0</v>
      </c>
      <c r="W693" s="456"/>
      <c r="X693" s="456"/>
      <c r="Y693" s="456"/>
    </row>
    <row r="694" spans="1:25" ht="15" customHeight="1">
      <c r="A694" s="319">
        <v>684</v>
      </c>
      <c r="B694" s="319">
        <f t="shared" si="244"/>
        <v>5</v>
      </c>
      <c r="C694" s="320">
        <v>63337</v>
      </c>
      <c r="D694" s="320" t="s">
        <v>1547</v>
      </c>
      <c r="F694" s="343" t="s">
        <v>250</v>
      </c>
      <c r="G694" s="343"/>
      <c r="H694" s="343" t="s">
        <v>250</v>
      </c>
      <c r="I694" s="350">
        <v>63337</v>
      </c>
      <c r="J694" s="343" t="s">
        <v>250</v>
      </c>
      <c r="K694" s="343" t="s">
        <v>250</v>
      </c>
      <c r="L694" s="343" t="s">
        <v>250</v>
      </c>
      <c r="M694" s="343" t="s">
        <v>250</v>
      </c>
      <c r="N694" s="350" t="s">
        <v>306</v>
      </c>
      <c r="O694" s="345"/>
      <c r="Q694" s="345">
        <f t="shared" si="257"/>
        <v>0</v>
      </c>
      <c r="R694" s="324" t="s">
        <v>250</v>
      </c>
      <c r="S694" s="345"/>
      <c r="U694" s="345">
        <f t="shared" si="258"/>
        <v>0</v>
      </c>
      <c r="W694" s="456"/>
      <c r="X694" s="456"/>
      <c r="Y694" s="456"/>
    </row>
    <row r="695" spans="1:25" ht="15" customHeight="1">
      <c r="A695" s="319">
        <v>685</v>
      </c>
      <c r="B695" s="319">
        <f t="shared" si="244"/>
        <v>5</v>
      </c>
      <c r="C695" s="320">
        <v>63338</v>
      </c>
      <c r="D695" s="320" t="s">
        <v>1547</v>
      </c>
      <c r="F695" s="343" t="s">
        <v>250</v>
      </c>
      <c r="G695" s="343"/>
      <c r="H695" s="343" t="s">
        <v>250</v>
      </c>
      <c r="I695" s="350">
        <v>63338</v>
      </c>
      <c r="J695" s="343" t="s">
        <v>250</v>
      </c>
      <c r="K695" s="343" t="s">
        <v>250</v>
      </c>
      <c r="L695" s="343" t="s">
        <v>250</v>
      </c>
      <c r="M695" s="343" t="s">
        <v>250</v>
      </c>
      <c r="N695" s="350" t="s">
        <v>403</v>
      </c>
      <c r="O695" s="345"/>
      <c r="Q695" s="345">
        <f t="shared" si="257"/>
        <v>0</v>
      </c>
      <c r="R695" s="324" t="s">
        <v>250</v>
      </c>
      <c r="S695" s="345"/>
      <c r="U695" s="345">
        <f t="shared" si="258"/>
        <v>0</v>
      </c>
      <c r="W695" s="456"/>
      <c r="X695" s="456"/>
      <c r="Y695" s="456"/>
    </row>
    <row r="696" spans="1:25" ht="15" customHeight="1">
      <c r="A696" s="319">
        <v>686</v>
      </c>
      <c r="B696" s="319">
        <f t="shared" si="244"/>
        <v>4</v>
      </c>
      <c r="C696" s="320">
        <v>6334</v>
      </c>
      <c r="D696" s="320" t="s">
        <v>1547</v>
      </c>
      <c r="F696" s="343" t="s">
        <v>250</v>
      </c>
      <c r="G696" s="343"/>
      <c r="H696" s="346">
        <v>6334</v>
      </c>
      <c r="I696" s="343" t="s">
        <v>250</v>
      </c>
      <c r="J696" s="343" t="s">
        <v>250</v>
      </c>
      <c r="K696" s="343" t="s">
        <v>250</v>
      </c>
      <c r="L696" s="343" t="s">
        <v>250</v>
      </c>
      <c r="M696" s="343" t="s">
        <v>250</v>
      </c>
      <c r="N696" s="346" t="s">
        <v>779</v>
      </c>
      <c r="O696" s="345"/>
      <c r="Q696" s="345">
        <f>O696</f>
        <v>0</v>
      </c>
      <c r="R696" s="324" t="s">
        <v>250</v>
      </c>
      <c r="S696" s="345"/>
      <c r="U696" s="345">
        <f>S696</f>
        <v>0</v>
      </c>
      <c r="W696" s="456"/>
      <c r="X696" s="456"/>
      <c r="Y696" s="456"/>
    </row>
    <row r="697" spans="1:25" ht="15" customHeight="1">
      <c r="A697" s="319">
        <v>687</v>
      </c>
      <c r="B697" s="319">
        <f t="shared" si="244"/>
        <v>3</v>
      </c>
      <c r="C697" s="320">
        <v>634</v>
      </c>
      <c r="D697" s="320" t="s">
        <v>1547</v>
      </c>
      <c r="F697" s="343" t="s">
        <v>250</v>
      </c>
      <c r="G697" s="344">
        <v>634</v>
      </c>
      <c r="H697" s="343" t="s">
        <v>250</v>
      </c>
      <c r="I697" s="343" t="s">
        <v>250</v>
      </c>
      <c r="J697" s="343" t="s">
        <v>250</v>
      </c>
      <c r="K697" s="343" t="s">
        <v>250</v>
      </c>
      <c r="L697" s="343" t="s">
        <v>250</v>
      </c>
      <c r="M697" s="343" t="s">
        <v>250</v>
      </c>
      <c r="N697" s="344" t="s">
        <v>780</v>
      </c>
      <c r="O697" s="345"/>
      <c r="Q697" s="345">
        <f>O697-SUM(Q698:Q702)</f>
        <v>0</v>
      </c>
      <c r="R697" s="324" t="s">
        <v>250</v>
      </c>
      <c r="S697" s="345"/>
      <c r="U697" s="345">
        <f>S697+U698+U699+U700+U701+U702</f>
        <v>0</v>
      </c>
      <c r="W697" s="456"/>
      <c r="X697" s="456"/>
      <c r="Y697" s="456"/>
    </row>
    <row r="698" spans="1:25" ht="15" customHeight="1">
      <c r="A698" s="319">
        <v>688</v>
      </c>
      <c r="B698" s="319">
        <f t="shared" si="244"/>
        <v>4</v>
      </c>
      <c r="C698" s="320">
        <v>6341</v>
      </c>
      <c r="D698" s="320" t="s">
        <v>1547</v>
      </c>
      <c r="F698" s="343" t="s">
        <v>250</v>
      </c>
      <c r="G698" s="343"/>
      <c r="H698" s="346">
        <v>6341</v>
      </c>
      <c r="I698" s="343" t="s">
        <v>250</v>
      </c>
      <c r="J698" s="343" t="s">
        <v>250</v>
      </c>
      <c r="K698" s="343" t="s">
        <v>250</v>
      </c>
      <c r="L698" s="343" t="s">
        <v>250</v>
      </c>
      <c r="M698" s="343" t="s">
        <v>250</v>
      </c>
      <c r="N698" s="346" t="s">
        <v>781</v>
      </c>
      <c r="O698" s="345"/>
      <c r="Q698" s="345">
        <f t="shared" ref="Q698:Q702" si="259">O698</f>
        <v>0</v>
      </c>
      <c r="R698" s="324" t="s">
        <v>250</v>
      </c>
      <c r="S698" s="345"/>
      <c r="U698" s="345">
        <f t="shared" ref="U698:U702" si="260">S698</f>
        <v>0</v>
      </c>
      <c r="W698" s="456"/>
      <c r="X698" s="456"/>
      <c r="Y698" s="456"/>
    </row>
    <row r="699" spans="1:25" ht="15" customHeight="1">
      <c r="A699" s="319">
        <v>689</v>
      </c>
      <c r="B699" s="319">
        <f t="shared" si="244"/>
        <v>4</v>
      </c>
      <c r="C699" s="320">
        <v>6342</v>
      </c>
      <c r="D699" s="320" t="s">
        <v>1547</v>
      </c>
      <c r="F699" s="343" t="s">
        <v>250</v>
      </c>
      <c r="G699" s="343"/>
      <c r="H699" s="346">
        <v>6342</v>
      </c>
      <c r="I699" s="343" t="s">
        <v>250</v>
      </c>
      <c r="J699" s="343" t="s">
        <v>250</v>
      </c>
      <c r="K699" s="343" t="s">
        <v>250</v>
      </c>
      <c r="L699" s="343" t="s">
        <v>250</v>
      </c>
      <c r="M699" s="343" t="s">
        <v>250</v>
      </c>
      <c r="N699" s="346" t="s">
        <v>782</v>
      </c>
      <c r="O699" s="345"/>
      <c r="Q699" s="345">
        <f t="shared" si="259"/>
        <v>0</v>
      </c>
      <c r="R699" s="324" t="s">
        <v>250</v>
      </c>
      <c r="S699" s="345"/>
      <c r="U699" s="345">
        <f t="shared" si="260"/>
        <v>0</v>
      </c>
      <c r="W699" s="456"/>
      <c r="X699" s="456"/>
      <c r="Y699" s="456"/>
    </row>
    <row r="700" spans="1:25" ht="15" customHeight="1">
      <c r="A700" s="319">
        <v>690</v>
      </c>
      <c r="B700" s="319">
        <f t="shared" si="244"/>
        <v>4</v>
      </c>
      <c r="C700" s="320">
        <v>6343</v>
      </c>
      <c r="D700" s="320" t="s">
        <v>1547</v>
      </c>
      <c r="F700" s="343" t="s">
        <v>250</v>
      </c>
      <c r="G700" s="343"/>
      <c r="H700" s="346">
        <v>6343</v>
      </c>
      <c r="I700" s="343" t="s">
        <v>250</v>
      </c>
      <c r="J700" s="343" t="s">
        <v>250</v>
      </c>
      <c r="K700" s="343" t="s">
        <v>250</v>
      </c>
      <c r="L700" s="343" t="s">
        <v>250</v>
      </c>
      <c r="M700" s="343" t="s">
        <v>250</v>
      </c>
      <c r="N700" s="346" t="s">
        <v>783</v>
      </c>
      <c r="O700" s="345"/>
      <c r="Q700" s="345">
        <f t="shared" si="259"/>
        <v>0</v>
      </c>
      <c r="R700" s="324" t="s">
        <v>250</v>
      </c>
      <c r="S700" s="345"/>
      <c r="U700" s="345">
        <f t="shared" si="260"/>
        <v>0</v>
      </c>
      <c r="W700" s="456"/>
      <c r="X700" s="456"/>
      <c r="Y700" s="456"/>
    </row>
    <row r="701" spans="1:25" ht="15" customHeight="1">
      <c r="A701" s="319">
        <v>691</v>
      </c>
      <c r="B701" s="319">
        <f t="shared" si="244"/>
        <v>4</v>
      </c>
      <c r="C701" s="320">
        <v>6344</v>
      </c>
      <c r="D701" s="320" t="s">
        <v>1547</v>
      </c>
      <c r="F701" s="343" t="s">
        <v>250</v>
      </c>
      <c r="G701" s="343"/>
      <c r="H701" s="346">
        <v>6344</v>
      </c>
      <c r="I701" s="343" t="s">
        <v>250</v>
      </c>
      <c r="J701" s="343" t="s">
        <v>250</v>
      </c>
      <c r="K701" s="343" t="s">
        <v>250</v>
      </c>
      <c r="L701" s="343" t="s">
        <v>250</v>
      </c>
      <c r="M701" s="343" t="s">
        <v>250</v>
      </c>
      <c r="N701" s="346" t="s">
        <v>784</v>
      </c>
      <c r="O701" s="345"/>
      <c r="Q701" s="345">
        <f t="shared" si="259"/>
        <v>0</v>
      </c>
      <c r="R701" s="324" t="s">
        <v>250</v>
      </c>
      <c r="S701" s="345"/>
      <c r="U701" s="345">
        <f t="shared" si="260"/>
        <v>0</v>
      </c>
      <c r="W701" s="456"/>
      <c r="X701" s="456"/>
      <c r="Y701" s="456"/>
    </row>
    <row r="702" spans="1:25" ht="15" customHeight="1">
      <c r="A702" s="319">
        <v>692</v>
      </c>
      <c r="B702" s="319">
        <f t="shared" si="244"/>
        <v>4</v>
      </c>
      <c r="C702" s="320">
        <v>6345</v>
      </c>
      <c r="D702" s="320" t="s">
        <v>1547</v>
      </c>
      <c r="F702" s="343" t="s">
        <v>250</v>
      </c>
      <c r="G702" s="343"/>
      <c r="H702" s="346">
        <v>6345</v>
      </c>
      <c r="I702" s="343" t="s">
        <v>250</v>
      </c>
      <c r="J702" s="343" t="s">
        <v>250</v>
      </c>
      <c r="K702" s="343" t="s">
        <v>250</v>
      </c>
      <c r="L702" s="343" t="s">
        <v>250</v>
      </c>
      <c r="M702" s="343" t="s">
        <v>250</v>
      </c>
      <c r="N702" s="346" t="s">
        <v>785</v>
      </c>
      <c r="O702" s="345"/>
      <c r="Q702" s="345">
        <f t="shared" si="259"/>
        <v>0</v>
      </c>
      <c r="R702" s="324" t="s">
        <v>250</v>
      </c>
      <c r="S702" s="345"/>
      <c r="U702" s="345">
        <f t="shared" si="260"/>
        <v>0</v>
      </c>
      <c r="W702" s="456"/>
      <c r="X702" s="456"/>
      <c r="Y702" s="456"/>
    </row>
    <row r="703" spans="1:25" ht="15" customHeight="1">
      <c r="A703" s="319">
        <v>693</v>
      </c>
      <c r="B703" s="319">
        <f t="shared" si="244"/>
        <v>3</v>
      </c>
      <c r="C703" s="320">
        <v>635</v>
      </c>
      <c r="D703" s="320" t="s">
        <v>1547</v>
      </c>
      <c r="F703" s="343" t="s">
        <v>250</v>
      </c>
      <c r="G703" s="344">
        <v>635</v>
      </c>
      <c r="H703" s="343" t="s">
        <v>250</v>
      </c>
      <c r="I703" s="343" t="s">
        <v>250</v>
      </c>
      <c r="J703" s="343" t="s">
        <v>250</v>
      </c>
      <c r="K703" s="343" t="s">
        <v>250</v>
      </c>
      <c r="L703" s="343" t="s">
        <v>250</v>
      </c>
      <c r="M703" s="343" t="s">
        <v>250</v>
      </c>
      <c r="N703" s="344" t="s">
        <v>786</v>
      </c>
      <c r="O703" s="345"/>
      <c r="Q703" s="345">
        <f>O703-SUM(Q704:Q710)</f>
        <v>0</v>
      </c>
      <c r="R703" s="324" t="s">
        <v>250</v>
      </c>
      <c r="S703" s="345"/>
      <c r="U703" s="345">
        <f>S703+U704+U709+U710</f>
        <v>0</v>
      </c>
      <c r="W703" s="456"/>
      <c r="X703" s="456"/>
      <c r="Y703" s="456"/>
    </row>
    <row r="704" spans="1:25" ht="15" customHeight="1">
      <c r="A704" s="319">
        <v>694</v>
      </c>
      <c r="B704" s="319">
        <f t="shared" si="244"/>
        <v>4</v>
      </c>
      <c r="C704" s="320">
        <v>6351</v>
      </c>
      <c r="D704" s="320" t="s">
        <v>1547</v>
      </c>
      <c r="F704" s="343" t="s">
        <v>250</v>
      </c>
      <c r="G704" s="343"/>
      <c r="H704" s="346">
        <v>6351</v>
      </c>
      <c r="I704" s="343" t="s">
        <v>250</v>
      </c>
      <c r="J704" s="343" t="s">
        <v>250</v>
      </c>
      <c r="K704" s="343" t="s">
        <v>250</v>
      </c>
      <c r="L704" s="343" t="s">
        <v>250</v>
      </c>
      <c r="M704" s="343" t="s">
        <v>250</v>
      </c>
      <c r="N704" s="346" t="s">
        <v>787</v>
      </c>
      <c r="O704" s="345"/>
      <c r="Q704" s="345">
        <f>O704-Q705-Q706-Q707-Q708</f>
        <v>0</v>
      </c>
      <c r="R704" s="324" t="s">
        <v>250</v>
      </c>
      <c r="S704" s="345"/>
      <c r="U704" s="345">
        <f>S704+U705+U706+U707+U708</f>
        <v>0</v>
      </c>
      <c r="W704" s="456"/>
      <c r="X704" s="456"/>
      <c r="Y704" s="456"/>
    </row>
    <row r="705" spans="1:25" ht="15" customHeight="1">
      <c r="A705" s="319">
        <v>695</v>
      </c>
      <c r="B705" s="319">
        <f t="shared" si="244"/>
        <v>5</v>
      </c>
      <c r="C705" s="320">
        <v>63511</v>
      </c>
      <c r="D705" s="320" t="s">
        <v>1547</v>
      </c>
      <c r="F705" s="343" t="s">
        <v>250</v>
      </c>
      <c r="G705" s="343"/>
      <c r="H705" s="343" t="s">
        <v>250</v>
      </c>
      <c r="I705" s="350">
        <v>63511</v>
      </c>
      <c r="J705" s="343" t="s">
        <v>250</v>
      </c>
      <c r="K705" s="343" t="s">
        <v>250</v>
      </c>
      <c r="L705" s="343" t="s">
        <v>250</v>
      </c>
      <c r="M705" s="343" t="s">
        <v>250</v>
      </c>
      <c r="N705" s="350" t="s">
        <v>788</v>
      </c>
      <c r="O705" s="345"/>
      <c r="Q705" s="345">
        <f t="shared" ref="Q705:Q708" si="261">O705</f>
        <v>0</v>
      </c>
      <c r="R705" s="324" t="s">
        <v>250</v>
      </c>
      <c r="S705" s="345"/>
      <c r="U705" s="345">
        <f t="shared" ref="U705:U708" si="262">S705</f>
        <v>0</v>
      </c>
      <c r="W705" s="456"/>
      <c r="X705" s="456"/>
      <c r="Y705" s="456"/>
    </row>
    <row r="706" spans="1:25" ht="15" customHeight="1">
      <c r="A706" s="319">
        <v>696</v>
      </c>
      <c r="B706" s="319">
        <f t="shared" si="244"/>
        <v>5</v>
      </c>
      <c r="C706" s="320">
        <v>63512</v>
      </c>
      <c r="D706" s="320" t="s">
        <v>1547</v>
      </c>
      <c r="F706" s="343" t="s">
        <v>250</v>
      </c>
      <c r="G706" s="343"/>
      <c r="H706" s="343" t="s">
        <v>250</v>
      </c>
      <c r="I706" s="350">
        <v>63512</v>
      </c>
      <c r="J706" s="343" t="s">
        <v>250</v>
      </c>
      <c r="K706" s="343" t="s">
        <v>250</v>
      </c>
      <c r="L706" s="343" t="s">
        <v>250</v>
      </c>
      <c r="M706" s="343" t="s">
        <v>250</v>
      </c>
      <c r="N706" s="350" t="s">
        <v>789</v>
      </c>
      <c r="O706" s="345"/>
      <c r="Q706" s="345">
        <f t="shared" si="261"/>
        <v>0</v>
      </c>
      <c r="R706" s="324" t="s">
        <v>250</v>
      </c>
      <c r="S706" s="345"/>
      <c r="U706" s="345">
        <f t="shared" si="262"/>
        <v>0</v>
      </c>
      <c r="W706" s="456"/>
      <c r="X706" s="456"/>
      <c r="Y706" s="456"/>
    </row>
    <row r="707" spans="1:25" ht="15" customHeight="1">
      <c r="A707" s="319">
        <v>697</v>
      </c>
      <c r="B707" s="319">
        <f t="shared" si="244"/>
        <v>5</v>
      </c>
      <c r="C707" s="320">
        <v>63513</v>
      </c>
      <c r="D707" s="320" t="s">
        <v>1547</v>
      </c>
      <c r="F707" s="343" t="s">
        <v>250</v>
      </c>
      <c r="G707" s="343"/>
      <c r="H707" s="343" t="s">
        <v>250</v>
      </c>
      <c r="I707" s="350">
        <v>63513</v>
      </c>
      <c r="J707" s="343" t="s">
        <v>250</v>
      </c>
      <c r="K707" s="343" t="s">
        <v>250</v>
      </c>
      <c r="L707" s="343" t="s">
        <v>250</v>
      </c>
      <c r="M707" s="343" t="s">
        <v>250</v>
      </c>
      <c r="N707" s="350" t="s">
        <v>790</v>
      </c>
      <c r="O707" s="345"/>
      <c r="Q707" s="345">
        <f t="shared" si="261"/>
        <v>0</v>
      </c>
      <c r="R707" s="324" t="s">
        <v>250</v>
      </c>
      <c r="S707" s="345"/>
      <c r="U707" s="345">
        <f t="shared" si="262"/>
        <v>0</v>
      </c>
      <c r="W707" s="456"/>
      <c r="X707" s="456"/>
      <c r="Y707" s="456"/>
    </row>
    <row r="708" spans="1:25" ht="15" customHeight="1">
      <c r="A708" s="319">
        <v>698</v>
      </c>
      <c r="B708" s="319">
        <f t="shared" si="244"/>
        <v>5</v>
      </c>
      <c r="C708" s="320">
        <v>63518</v>
      </c>
      <c r="D708" s="320" t="s">
        <v>1547</v>
      </c>
      <c r="F708" s="343" t="s">
        <v>250</v>
      </c>
      <c r="G708" s="343"/>
      <c r="H708" s="343" t="s">
        <v>250</v>
      </c>
      <c r="I708" s="350">
        <v>63518</v>
      </c>
      <c r="J708" s="343" t="s">
        <v>250</v>
      </c>
      <c r="K708" s="343" t="s">
        <v>250</v>
      </c>
      <c r="L708" s="343" t="s">
        <v>250</v>
      </c>
      <c r="M708" s="343" t="s">
        <v>250</v>
      </c>
      <c r="N708" s="350" t="s">
        <v>791</v>
      </c>
      <c r="O708" s="345"/>
      <c r="Q708" s="345">
        <f t="shared" si="261"/>
        <v>0</v>
      </c>
      <c r="R708" s="324" t="s">
        <v>250</v>
      </c>
      <c r="S708" s="345"/>
      <c r="U708" s="345">
        <f t="shared" si="262"/>
        <v>0</v>
      </c>
      <c r="W708" s="456"/>
      <c r="X708" s="456"/>
      <c r="Y708" s="456"/>
    </row>
    <row r="709" spans="1:25" ht="15" customHeight="1">
      <c r="A709" s="319">
        <v>699</v>
      </c>
      <c r="B709" s="319">
        <f t="shared" si="244"/>
        <v>4</v>
      </c>
      <c r="C709" s="320">
        <v>6352</v>
      </c>
      <c r="D709" s="320" t="s">
        <v>1547</v>
      </c>
      <c r="F709" s="343" t="s">
        <v>250</v>
      </c>
      <c r="G709" s="343"/>
      <c r="H709" s="346">
        <v>6352</v>
      </c>
      <c r="I709" s="343" t="s">
        <v>250</v>
      </c>
      <c r="J709" s="343" t="s">
        <v>250</v>
      </c>
      <c r="K709" s="343" t="s">
        <v>250</v>
      </c>
      <c r="L709" s="343" t="s">
        <v>250</v>
      </c>
      <c r="M709" s="343" t="s">
        <v>250</v>
      </c>
      <c r="N709" s="346" t="s">
        <v>792</v>
      </c>
      <c r="O709" s="345"/>
      <c r="Q709" s="345">
        <f>O709</f>
        <v>0</v>
      </c>
      <c r="R709" s="324" t="s">
        <v>250</v>
      </c>
      <c r="S709" s="345"/>
      <c r="U709" s="345">
        <f>S709</f>
        <v>0</v>
      </c>
      <c r="W709" s="456"/>
      <c r="X709" s="456"/>
      <c r="Y709" s="456"/>
    </row>
    <row r="710" spans="1:25" ht="15" customHeight="1">
      <c r="A710" s="319">
        <v>700</v>
      </c>
      <c r="B710" s="319">
        <f t="shared" si="244"/>
        <v>4</v>
      </c>
      <c r="C710" s="320">
        <v>6353</v>
      </c>
      <c r="D710" s="320" t="s">
        <v>1547</v>
      </c>
      <c r="F710" s="343" t="s">
        <v>250</v>
      </c>
      <c r="G710" s="343"/>
      <c r="H710" s="346">
        <v>6353</v>
      </c>
      <c r="I710" s="343" t="s">
        <v>250</v>
      </c>
      <c r="J710" s="343" t="s">
        <v>250</v>
      </c>
      <c r="K710" s="343" t="s">
        <v>250</v>
      </c>
      <c r="L710" s="343" t="s">
        <v>250</v>
      </c>
      <c r="M710" s="343" t="s">
        <v>250</v>
      </c>
      <c r="N710" s="346" t="s">
        <v>793</v>
      </c>
      <c r="O710" s="345"/>
      <c r="Q710" s="345">
        <f>O710</f>
        <v>0</v>
      </c>
      <c r="R710" s="324" t="s">
        <v>250</v>
      </c>
      <c r="S710" s="345"/>
      <c r="U710" s="345">
        <f>S710</f>
        <v>0</v>
      </c>
      <c r="W710" s="456"/>
      <c r="X710" s="456"/>
      <c r="Y710" s="456"/>
    </row>
    <row r="711" spans="1:25" ht="15" customHeight="1">
      <c r="A711" s="319">
        <v>701</v>
      </c>
      <c r="B711" s="319">
        <f t="shared" si="244"/>
        <v>2</v>
      </c>
      <c r="C711" s="320">
        <v>64</v>
      </c>
      <c r="D711" s="320" t="s">
        <v>1547</v>
      </c>
      <c r="F711" s="340">
        <v>64</v>
      </c>
      <c r="G711" s="340"/>
      <c r="H711" s="340" t="s">
        <v>250</v>
      </c>
      <c r="I711" s="340" t="s">
        <v>250</v>
      </c>
      <c r="J711" s="340" t="s">
        <v>250</v>
      </c>
      <c r="K711" s="340" t="s">
        <v>250</v>
      </c>
      <c r="L711" s="340" t="s">
        <v>250</v>
      </c>
      <c r="M711" s="340" t="s">
        <v>250</v>
      </c>
      <c r="N711" s="340" t="s">
        <v>794</v>
      </c>
      <c r="O711" s="341"/>
      <c r="Q711" s="341"/>
      <c r="R711" s="324" t="s">
        <v>250</v>
      </c>
      <c r="S711" s="341"/>
      <c r="U711" s="341"/>
      <c r="W711" s="456"/>
      <c r="X711" s="456"/>
      <c r="Y711" s="456"/>
    </row>
    <row r="712" spans="1:25" ht="15" customHeight="1">
      <c r="A712" s="319">
        <v>702</v>
      </c>
      <c r="B712" s="319">
        <f t="shared" si="244"/>
        <v>3</v>
      </c>
      <c r="C712" s="320">
        <v>641</v>
      </c>
      <c r="D712" s="320" t="s">
        <v>1547</v>
      </c>
      <c r="F712" s="343" t="s">
        <v>250</v>
      </c>
      <c r="G712" s="344">
        <v>641</v>
      </c>
      <c r="H712" s="343" t="s">
        <v>250</v>
      </c>
      <c r="I712" s="343" t="s">
        <v>250</v>
      </c>
      <c r="J712" s="343" t="s">
        <v>250</v>
      </c>
      <c r="K712" s="343" t="s">
        <v>250</v>
      </c>
      <c r="L712" s="343" t="s">
        <v>250</v>
      </c>
      <c r="M712" s="343" t="s">
        <v>250</v>
      </c>
      <c r="N712" s="344" t="s">
        <v>795</v>
      </c>
      <c r="O712" s="345"/>
      <c r="Q712" s="345">
        <f>O712-SUM(Q713:Q721)</f>
        <v>0</v>
      </c>
      <c r="R712" s="324" t="s">
        <v>250</v>
      </c>
      <c r="S712" s="345"/>
      <c r="U712" s="345">
        <f>S712+U713+U714+U715+U716+U717</f>
        <v>0</v>
      </c>
      <c r="W712" s="456"/>
      <c r="X712" s="456"/>
      <c r="Y712" s="456"/>
    </row>
    <row r="713" spans="1:25" ht="15" customHeight="1">
      <c r="A713" s="319">
        <v>703</v>
      </c>
      <c r="B713" s="319">
        <f t="shared" si="244"/>
        <v>4</v>
      </c>
      <c r="C713" s="320">
        <v>6411</v>
      </c>
      <c r="D713" s="320" t="s">
        <v>1547</v>
      </c>
      <c r="F713" s="343" t="s">
        <v>250</v>
      </c>
      <c r="G713" s="343"/>
      <c r="H713" s="346">
        <v>6411</v>
      </c>
      <c r="I713" s="343" t="s">
        <v>250</v>
      </c>
      <c r="J713" s="343" t="s">
        <v>250</v>
      </c>
      <c r="K713" s="343" t="s">
        <v>250</v>
      </c>
      <c r="L713" s="343" t="s">
        <v>250</v>
      </c>
      <c r="M713" s="343" t="s">
        <v>250</v>
      </c>
      <c r="N713" s="346" t="s">
        <v>796</v>
      </c>
      <c r="O713" s="345"/>
      <c r="Q713" s="345">
        <f t="shared" ref="Q713:Q716" si="263">O713</f>
        <v>0</v>
      </c>
      <c r="R713" s="324" t="s">
        <v>250</v>
      </c>
      <c r="S713" s="345"/>
      <c r="U713" s="345">
        <f t="shared" ref="U713:U716" si="264">S713</f>
        <v>0</v>
      </c>
      <c r="W713" s="456"/>
      <c r="X713" s="456"/>
      <c r="Y713" s="456"/>
    </row>
    <row r="714" spans="1:25" ht="15" customHeight="1">
      <c r="A714" s="319">
        <v>704</v>
      </c>
      <c r="B714" s="319">
        <f t="shared" si="244"/>
        <v>4</v>
      </c>
      <c r="C714" s="320">
        <v>6412</v>
      </c>
      <c r="D714" s="320" t="s">
        <v>1547</v>
      </c>
      <c r="F714" s="343" t="s">
        <v>250</v>
      </c>
      <c r="G714" s="343"/>
      <c r="H714" s="346">
        <v>6412</v>
      </c>
      <c r="I714" s="343" t="s">
        <v>250</v>
      </c>
      <c r="J714" s="343" t="s">
        <v>250</v>
      </c>
      <c r="K714" s="343" t="s">
        <v>250</v>
      </c>
      <c r="L714" s="343" t="s">
        <v>250</v>
      </c>
      <c r="M714" s="343" t="s">
        <v>250</v>
      </c>
      <c r="N714" s="346" t="s">
        <v>797</v>
      </c>
      <c r="O714" s="345"/>
      <c r="Q714" s="345">
        <f t="shared" si="263"/>
        <v>0</v>
      </c>
      <c r="R714" s="324" t="s">
        <v>250</v>
      </c>
      <c r="S714" s="345"/>
      <c r="U714" s="345">
        <f t="shared" si="264"/>
        <v>0</v>
      </c>
      <c r="W714" s="456"/>
      <c r="X714" s="456"/>
      <c r="Y714" s="456"/>
    </row>
    <row r="715" spans="1:25" ht="15" customHeight="1">
      <c r="A715" s="319">
        <v>705</v>
      </c>
      <c r="B715" s="319">
        <f t="shared" si="244"/>
        <v>4</v>
      </c>
      <c r="C715" s="320">
        <v>6413</v>
      </c>
      <c r="D715" s="320" t="s">
        <v>1547</v>
      </c>
      <c r="F715" s="343" t="s">
        <v>250</v>
      </c>
      <c r="G715" s="343"/>
      <c r="H715" s="346">
        <v>6413</v>
      </c>
      <c r="I715" s="343" t="s">
        <v>250</v>
      </c>
      <c r="J715" s="343" t="s">
        <v>250</v>
      </c>
      <c r="K715" s="343" t="s">
        <v>250</v>
      </c>
      <c r="L715" s="343" t="s">
        <v>250</v>
      </c>
      <c r="M715" s="343" t="s">
        <v>250</v>
      </c>
      <c r="N715" s="346" t="s">
        <v>798</v>
      </c>
      <c r="O715" s="345"/>
      <c r="Q715" s="345">
        <f t="shared" si="263"/>
        <v>0</v>
      </c>
      <c r="R715" s="324" t="s">
        <v>250</v>
      </c>
      <c r="S715" s="345"/>
      <c r="U715" s="345">
        <f t="shared" si="264"/>
        <v>0</v>
      </c>
      <c r="W715" s="456"/>
      <c r="X715" s="456"/>
      <c r="Y715" s="456"/>
    </row>
    <row r="716" spans="1:25" ht="15" customHeight="1">
      <c r="A716" s="319">
        <v>706</v>
      </c>
      <c r="B716" s="319">
        <f t="shared" ref="B716:B779" si="265">LEN(C716)</f>
        <v>4</v>
      </c>
      <c r="C716" s="320">
        <v>6414</v>
      </c>
      <c r="D716" s="320" t="s">
        <v>1547</v>
      </c>
      <c r="F716" s="343" t="s">
        <v>250</v>
      </c>
      <c r="G716" s="343"/>
      <c r="H716" s="346">
        <v>6414</v>
      </c>
      <c r="I716" s="343" t="s">
        <v>250</v>
      </c>
      <c r="J716" s="343" t="s">
        <v>250</v>
      </c>
      <c r="K716" s="343" t="s">
        <v>250</v>
      </c>
      <c r="L716" s="343" t="s">
        <v>250</v>
      </c>
      <c r="M716" s="343" t="s">
        <v>250</v>
      </c>
      <c r="N716" s="346" t="s">
        <v>799</v>
      </c>
      <c r="O716" s="345"/>
      <c r="Q716" s="345">
        <f t="shared" si="263"/>
        <v>0</v>
      </c>
      <c r="R716" s="324" t="s">
        <v>250</v>
      </c>
      <c r="S716" s="345"/>
      <c r="U716" s="345">
        <f t="shared" si="264"/>
        <v>0</v>
      </c>
      <c r="W716" s="456"/>
      <c r="X716" s="456"/>
      <c r="Y716" s="456"/>
    </row>
    <row r="717" spans="1:25" ht="15" customHeight="1">
      <c r="A717" s="319">
        <v>707</v>
      </c>
      <c r="B717" s="319">
        <f t="shared" si="265"/>
        <v>4</v>
      </c>
      <c r="C717" s="320">
        <v>6415</v>
      </c>
      <c r="D717" s="320" t="s">
        <v>1547</v>
      </c>
      <c r="F717" s="343" t="s">
        <v>250</v>
      </c>
      <c r="G717" s="343"/>
      <c r="H717" s="346">
        <v>6415</v>
      </c>
      <c r="I717" s="343" t="s">
        <v>250</v>
      </c>
      <c r="J717" s="343" t="s">
        <v>250</v>
      </c>
      <c r="K717" s="343" t="s">
        <v>250</v>
      </c>
      <c r="L717" s="343" t="s">
        <v>250</v>
      </c>
      <c r="M717" s="343" t="s">
        <v>250</v>
      </c>
      <c r="N717" s="346" t="s">
        <v>800</v>
      </c>
      <c r="O717" s="345"/>
      <c r="Q717" s="345">
        <f>O717-Q718-Q719-Q720-Q721</f>
        <v>0</v>
      </c>
      <c r="R717" s="324" t="s">
        <v>250</v>
      </c>
      <c r="S717" s="345"/>
      <c r="U717" s="345">
        <f>S717+U718+U721</f>
        <v>0</v>
      </c>
      <c r="W717" s="456"/>
      <c r="X717" s="456"/>
      <c r="Y717" s="456"/>
    </row>
    <row r="718" spans="1:25" s="319" customFormat="1" ht="15" customHeight="1">
      <c r="A718" s="319">
        <v>708</v>
      </c>
      <c r="B718" s="319">
        <f t="shared" si="265"/>
        <v>5</v>
      </c>
      <c r="C718" s="320">
        <v>64151</v>
      </c>
      <c r="D718" s="320"/>
      <c r="E718" s="320"/>
      <c r="F718" s="347" t="s">
        <v>250</v>
      </c>
      <c r="G718" s="347"/>
      <c r="H718" s="347" t="s">
        <v>250</v>
      </c>
      <c r="I718" s="348">
        <v>64151</v>
      </c>
      <c r="J718" s="347" t="s">
        <v>250</v>
      </c>
      <c r="K718" s="347" t="s">
        <v>250</v>
      </c>
      <c r="L718" s="347" t="s">
        <v>250</v>
      </c>
      <c r="M718" s="347" t="s">
        <v>250</v>
      </c>
      <c r="N718" s="348" t="s">
        <v>801</v>
      </c>
      <c r="O718" s="360"/>
      <c r="Q718" s="361">
        <f>O718-Q719-Q720</f>
        <v>0</v>
      </c>
      <c r="R718" s="319" t="s">
        <v>250</v>
      </c>
      <c r="S718" s="360"/>
      <c r="U718" s="361">
        <f>S718+U719+U720</f>
        <v>0</v>
      </c>
      <c r="W718" s="457"/>
      <c r="X718" s="457"/>
      <c r="Y718" s="457"/>
    </row>
    <row r="719" spans="1:25" s="319" customFormat="1" ht="15" customHeight="1">
      <c r="A719" s="319">
        <v>709</v>
      </c>
      <c r="B719" s="319">
        <f t="shared" si="265"/>
        <v>6</v>
      </c>
      <c r="C719" s="320">
        <v>641511</v>
      </c>
      <c r="D719" s="320"/>
      <c r="E719" s="320"/>
      <c r="F719" s="347" t="s">
        <v>250</v>
      </c>
      <c r="G719" s="347"/>
      <c r="H719" s="347" t="s">
        <v>250</v>
      </c>
      <c r="I719" s="347" t="s">
        <v>250</v>
      </c>
      <c r="J719" s="353">
        <v>641511</v>
      </c>
      <c r="K719" s="347" t="s">
        <v>250</v>
      </c>
      <c r="L719" s="347" t="s">
        <v>250</v>
      </c>
      <c r="M719" s="347" t="s">
        <v>250</v>
      </c>
      <c r="N719" s="353" t="s">
        <v>802</v>
      </c>
      <c r="O719" s="360"/>
      <c r="Q719" s="349">
        <f t="shared" ref="Q719:Q720" si="266">O719</f>
        <v>0</v>
      </c>
      <c r="R719" s="319" t="s">
        <v>250</v>
      </c>
      <c r="S719" s="360"/>
      <c r="U719" s="349">
        <f t="shared" ref="U719:U720" si="267">S719</f>
        <v>0</v>
      </c>
      <c r="W719" s="457"/>
      <c r="X719" s="457"/>
      <c r="Y719" s="457"/>
    </row>
    <row r="720" spans="1:25" s="319" customFormat="1" ht="15" customHeight="1">
      <c r="A720" s="319">
        <v>710</v>
      </c>
      <c r="B720" s="319">
        <f t="shared" si="265"/>
        <v>6</v>
      </c>
      <c r="C720" s="320">
        <v>641518</v>
      </c>
      <c r="D720" s="320"/>
      <c r="E720" s="320"/>
      <c r="F720" s="347" t="s">
        <v>250</v>
      </c>
      <c r="G720" s="347"/>
      <c r="H720" s="347" t="s">
        <v>250</v>
      </c>
      <c r="I720" s="347" t="s">
        <v>250</v>
      </c>
      <c r="J720" s="353">
        <v>641518</v>
      </c>
      <c r="K720" s="347" t="s">
        <v>250</v>
      </c>
      <c r="L720" s="347" t="s">
        <v>250</v>
      </c>
      <c r="M720" s="347" t="s">
        <v>250</v>
      </c>
      <c r="N720" s="353" t="s">
        <v>803</v>
      </c>
      <c r="O720" s="360"/>
      <c r="Q720" s="349">
        <f t="shared" si="266"/>
        <v>0</v>
      </c>
      <c r="R720" s="319" t="s">
        <v>250</v>
      </c>
      <c r="S720" s="360"/>
      <c r="U720" s="349">
        <f t="shared" si="267"/>
        <v>0</v>
      </c>
      <c r="W720" s="457"/>
      <c r="X720" s="457"/>
      <c r="Y720" s="457"/>
    </row>
    <row r="721" spans="1:25" s="319" customFormat="1" ht="15" customHeight="1">
      <c r="A721" s="319">
        <v>711</v>
      </c>
      <c r="B721" s="319">
        <f t="shared" si="265"/>
        <v>5</v>
      </c>
      <c r="C721" s="320">
        <v>64158</v>
      </c>
      <c r="D721" s="320"/>
      <c r="E721" s="320"/>
      <c r="F721" s="347" t="s">
        <v>250</v>
      </c>
      <c r="G721" s="347"/>
      <c r="H721" s="347" t="s">
        <v>250</v>
      </c>
      <c r="I721" s="348">
        <v>64158</v>
      </c>
      <c r="J721" s="347" t="s">
        <v>250</v>
      </c>
      <c r="K721" s="347" t="s">
        <v>250</v>
      </c>
      <c r="L721" s="347" t="s">
        <v>250</v>
      </c>
      <c r="M721" s="347" t="s">
        <v>250</v>
      </c>
      <c r="N721" s="348" t="s">
        <v>804</v>
      </c>
      <c r="O721" s="360"/>
      <c r="Q721" s="361">
        <f>O721</f>
        <v>0</v>
      </c>
      <c r="R721" s="319" t="s">
        <v>250</v>
      </c>
      <c r="S721" s="360"/>
      <c r="U721" s="361">
        <f>S721</f>
        <v>0</v>
      </c>
      <c r="W721" s="457"/>
      <c r="X721" s="457"/>
      <c r="Y721" s="457"/>
    </row>
    <row r="722" spans="1:25" ht="15" customHeight="1">
      <c r="A722" s="319">
        <v>712</v>
      </c>
      <c r="B722" s="319">
        <f t="shared" si="265"/>
        <v>3</v>
      </c>
      <c r="C722" s="320">
        <v>642</v>
      </c>
      <c r="D722" s="320" t="s">
        <v>1547</v>
      </c>
      <c r="F722" s="343" t="s">
        <v>250</v>
      </c>
      <c r="G722" s="344">
        <v>642</v>
      </c>
      <c r="H722" s="343" t="s">
        <v>250</v>
      </c>
      <c r="I722" s="343" t="s">
        <v>250</v>
      </c>
      <c r="J722" s="343" t="s">
        <v>250</v>
      </c>
      <c r="K722" s="343" t="s">
        <v>250</v>
      </c>
      <c r="L722" s="343" t="s">
        <v>250</v>
      </c>
      <c r="M722" s="343" t="s">
        <v>250</v>
      </c>
      <c r="N722" s="344" t="s">
        <v>805</v>
      </c>
      <c r="O722" s="345"/>
      <c r="Q722" s="345">
        <f>O722-SUM(Q723:Q731)</f>
        <v>0</v>
      </c>
      <c r="R722" s="324" t="s">
        <v>250</v>
      </c>
      <c r="S722" s="345"/>
      <c r="U722" s="345">
        <f>S722+U723+U727+U728+U729+U730+U731</f>
        <v>0</v>
      </c>
      <c r="W722" s="456"/>
      <c r="X722" s="456"/>
      <c r="Y722" s="456"/>
    </row>
    <row r="723" spans="1:25" s="319" customFormat="1" ht="15" customHeight="1">
      <c r="A723" s="319">
        <v>713</v>
      </c>
      <c r="B723" s="319">
        <f t="shared" si="265"/>
        <v>4</v>
      </c>
      <c r="C723" s="320">
        <v>6421</v>
      </c>
      <c r="D723" s="320"/>
      <c r="E723" s="320"/>
      <c r="F723" s="347" t="s">
        <v>250</v>
      </c>
      <c r="G723" s="347"/>
      <c r="H723" s="355">
        <v>6421</v>
      </c>
      <c r="I723" s="347" t="s">
        <v>250</v>
      </c>
      <c r="J723" s="347" t="s">
        <v>250</v>
      </c>
      <c r="K723" s="347" t="s">
        <v>250</v>
      </c>
      <c r="L723" s="347" t="s">
        <v>250</v>
      </c>
      <c r="M723" s="347" t="s">
        <v>250</v>
      </c>
      <c r="N723" s="355" t="s">
        <v>806</v>
      </c>
      <c r="O723" s="360"/>
      <c r="Q723" s="361">
        <f>O723-Q724-Q725-Q726</f>
        <v>0</v>
      </c>
      <c r="R723" s="319" t="s">
        <v>250</v>
      </c>
      <c r="S723" s="360"/>
      <c r="U723" s="361">
        <f>S723+U724+U725+U726</f>
        <v>0</v>
      </c>
      <c r="W723" s="457"/>
      <c r="X723" s="457"/>
      <c r="Y723" s="457"/>
    </row>
    <row r="724" spans="1:25" s="319" customFormat="1" ht="15" customHeight="1">
      <c r="A724" s="319">
        <v>714</v>
      </c>
      <c r="B724" s="319">
        <f t="shared" si="265"/>
        <v>5</v>
      </c>
      <c r="C724" s="320">
        <v>64211</v>
      </c>
      <c r="D724" s="320"/>
      <c r="E724" s="320"/>
      <c r="F724" s="347" t="s">
        <v>250</v>
      </c>
      <c r="G724" s="347"/>
      <c r="H724" s="347" t="s">
        <v>250</v>
      </c>
      <c r="I724" s="348">
        <v>64211</v>
      </c>
      <c r="J724" s="347" t="s">
        <v>250</v>
      </c>
      <c r="K724" s="347" t="s">
        <v>250</v>
      </c>
      <c r="L724" s="347" t="s">
        <v>250</v>
      </c>
      <c r="M724" s="347" t="s">
        <v>250</v>
      </c>
      <c r="N724" s="348" t="s">
        <v>807</v>
      </c>
      <c r="O724" s="360"/>
      <c r="Q724" s="361">
        <f t="shared" ref="Q724:Q726" si="268">O724</f>
        <v>0</v>
      </c>
      <c r="R724" s="319" t="s">
        <v>250</v>
      </c>
      <c r="S724" s="360"/>
      <c r="U724" s="361">
        <f t="shared" ref="U724:U726" si="269">S724</f>
        <v>0</v>
      </c>
      <c r="W724" s="457"/>
      <c r="X724" s="457"/>
      <c r="Y724" s="457"/>
    </row>
    <row r="725" spans="1:25" s="319" customFormat="1" ht="15" customHeight="1">
      <c r="A725" s="319">
        <v>715</v>
      </c>
      <c r="B725" s="319">
        <f t="shared" si="265"/>
        <v>5</v>
      </c>
      <c r="C725" s="320">
        <v>64212</v>
      </c>
      <c r="D725" s="320"/>
      <c r="E725" s="320"/>
      <c r="F725" s="347" t="s">
        <v>250</v>
      </c>
      <c r="G725" s="347"/>
      <c r="H725" s="347" t="s">
        <v>250</v>
      </c>
      <c r="I725" s="348">
        <v>64212</v>
      </c>
      <c r="J725" s="347" t="s">
        <v>250</v>
      </c>
      <c r="K725" s="347" t="s">
        <v>250</v>
      </c>
      <c r="L725" s="347" t="s">
        <v>250</v>
      </c>
      <c r="M725" s="347" t="s">
        <v>250</v>
      </c>
      <c r="N725" s="348" t="s">
        <v>808</v>
      </c>
      <c r="O725" s="360"/>
      <c r="Q725" s="361">
        <f t="shared" si="268"/>
        <v>0</v>
      </c>
      <c r="R725" s="319" t="s">
        <v>250</v>
      </c>
      <c r="S725" s="360"/>
      <c r="U725" s="361">
        <f t="shared" si="269"/>
        <v>0</v>
      </c>
      <c r="W725" s="457"/>
      <c r="X725" s="457"/>
      <c r="Y725" s="457"/>
    </row>
    <row r="726" spans="1:25" s="319" customFormat="1" ht="15" customHeight="1">
      <c r="A726" s="319">
        <v>716</v>
      </c>
      <c r="B726" s="319">
        <f t="shared" si="265"/>
        <v>5</v>
      </c>
      <c r="C726" s="320">
        <v>64213</v>
      </c>
      <c r="D726" s="320"/>
      <c r="E726" s="320"/>
      <c r="F726" s="347" t="s">
        <v>250</v>
      </c>
      <c r="G726" s="347"/>
      <c r="H726" s="347" t="s">
        <v>250</v>
      </c>
      <c r="I726" s="348">
        <v>64213</v>
      </c>
      <c r="J726" s="347" t="s">
        <v>250</v>
      </c>
      <c r="K726" s="347" t="s">
        <v>250</v>
      </c>
      <c r="L726" s="347" t="s">
        <v>250</v>
      </c>
      <c r="M726" s="347" t="s">
        <v>250</v>
      </c>
      <c r="N726" s="348" t="s">
        <v>809</v>
      </c>
      <c r="O726" s="360"/>
      <c r="Q726" s="361">
        <f t="shared" si="268"/>
        <v>0</v>
      </c>
      <c r="R726" s="319" t="s">
        <v>250</v>
      </c>
      <c r="S726" s="360"/>
      <c r="U726" s="361">
        <f t="shared" si="269"/>
        <v>0</v>
      </c>
      <c r="W726" s="457"/>
      <c r="X726" s="457"/>
      <c r="Y726" s="457"/>
    </row>
    <row r="727" spans="1:25" s="319" customFormat="1" ht="15" customHeight="1">
      <c r="A727" s="319">
        <v>717</v>
      </c>
      <c r="B727" s="319">
        <f t="shared" si="265"/>
        <v>4</v>
      </c>
      <c r="C727" s="320">
        <v>6422</v>
      </c>
      <c r="D727" s="320"/>
      <c r="E727" s="320"/>
      <c r="F727" s="347" t="s">
        <v>250</v>
      </c>
      <c r="G727" s="347"/>
      <c r="H727" s="355">
        <v>6422</v>
      </c>
      <c r="I727" s="347" t="s">
        <v>250</v>
      </c>
      <c r="J727" s="347" t="s">
        <v>250</v>
      </c>
      <c r="K727" s="347" t="s">
        <v>250</v>
      </c>
      <c r="L727" s="347" t="s">
        <v>250</v>
      </c>
      <c r="M727" s="347" t="s">
        <v>250</v>
      </c>
      <c r="N727" s="355" t="s">
        <v>810</v>
      </c>
      <c r="O727" s="360"/>
      <c r="Q727" s="361">
        <f>O727</f>
        <v>0</v>
      </c>
      <c r="R727" s="319" t="s">
        <v>250</v>
      </c>
      <c r="S727" s="360"/>
      <c r="U727" s="361">
        <f>S727</f>
        <v>0</v>
      </c>
      <c r="W727" s="457"/>
      <c r="X727" s="457"/>
      <c r="Y727" s="457"/>
    </row>
    <row r="728" spans="1:25" s="319" customFormat="1" ht="15" customHeight="1">
      <c r="A728" s="319">
        <v>718</v>
      </c>
      <c r="B728" s="319">
        <f t="shared" si="265"/>
        <v>4</v>
      </c>
      <c r="C728" s="320">
        <v>6423</v>
      </c>
      <c r="D728" s="320"/>
      <c r="E728" s="320"/>
      <c r="F728" s="347" t="s">
        <v>250</v>
      </c>
      <c r="G728" s="347"/>
      <c r="H728" s="355">
        <v>6423</v>
      </c>
      <c r="I728" s="347" t="s">
        <v>250</v>
      </c>
      <c r="J728" s="347" t="s">
        <v>250</v>
      </c>
      <c r="K728" s="347" t="s">
        <v>250</v>
      </c>
      <c r="L728" s="347" t="s">
        <v>250</v>
      </c>
      <c r="M728" s="347" t="s">
        <v>250</v>
      </c>
      <c r="N728" s="355" t="s">
        <v>811</v>
      </c>
      <c r="O728" s="360"/>
      <c r="Q728" s="361">
        <f t="shared" ref="Q728:Q731" si="270">O728</f>
        <v>0</v>
      </c>
      <c r="R728" s="319" t="s">
        <v>250</v>
      </c>
      <c r="S728" s="360"/>
      <c r="U728" s="361">
        <f t="shared" ref="U728:U731" si="271">S728</f>
        <v>0</v>
      </c>
      <c r="W728" s="457"/>
      <c r="X728" s="457"/>
      <c r="Y728" s="457"/>
    </row>
    <row r="729" spans="1:25" s="319" customFormat="1" ht="15" customHeight="1">
      <c r="A729" s="319">
        <v>719</v>
      </c>
      <c r="B729" s="319">
        <f t="shared" si="265"/>
        <v>4</v>
      </c>
      <c r="C729" s="320">
        <v>6424</v>
      </c>
      <c r="D729" s="320"/>
      <c r="E729" s="320"/>
      <c r="F729" s="347" t="s">
        <v>250</v>
      </c>
      <c r="G729" s="347"/>
      <c r="H729" s="355">
        <v>6424</v>
      </c>
      <c r="I729" s="347" t="s">
        <v>250</v>
      </c>
      <c r="J729" s="347" t="s">
        <v>250</v>
      </c>
      <c r="K729" s="347" t="s">
        <v>250</v>
      </c>
      <c r="L729" s="347" t="s">
        <v>250</v>
      </c>
      <c r="M729" s="347" t="s">
        <v>250</v>
      </c>
      <c r="N729" s="355" t="s">
        <v>812</v>
      </c>
      <c r="O729" s="360"/>
      <c r="Q729" s="361">
        <f t="shared" si="270"/>
        <v>0</v>
      </c>
      <c r="R729" s="319" t="s">
        <v>250</v>
      </c>
      <c r="S729" s="360"/>
      <c r="U729" s="361">
        <f t="shared" si="271"/>
        <v>0</v>
      </c>
      <c r="W729" s="457"/>
      <c r="X729" s="457"/>
      <c r="Y729" s="457"/>
    </row>
    <row r="730" spans="1:25" s="319" customFormat="1" ht="15" customHeight="1">
      <c r="A730" s="319">
        <v>720</v>
      </c>
      <c r="B730" s="319">
        <f t="shared" si="265"/>
        <v>4</v>
      </c>
      <c r="C730" s="320">
        <v>6425</v>
      </c>
      <c r="D730" s="320"/>
      <c r="E730" s="320"/>
      <c r="F730" s="347" t="s">
        <v>250</v>
      </c>
      <c r="G730" s="347"/>
      <c r="H730" s="355">
        <v>6425</v>
      </c>
      <c r="I730" s="347" t="s">
        <v>250</v>
      </c>
      <c r="J730" s="347" t="s">
        <v>250</v>
      </c>
      <c r="K730" s="347" t="s">
        <v>250</v>
      </c>
      <c r="L730" s="347" t="s">
        <v>250</v>
      </c>
      <c r="M730" s="347" t="s">
        <v>250</v>
      </c>
      <c r="N730" s="355" t="s">
        <v>813</v>
      </c>
      <c r="O730" s="360"/>
      <c r="Q730" s="361">
        <f t="shared" si="270"/>
        <v>0</v>
      </c>
      <c r="R730" s="319" t="s">
        <v>250</v>
      </c>
      <c r="S730" s="360"/>
      <c r="U730" s="361">
        <f t="shared" si="271"/>
        <v>0</v>
      </c>
      <c r="W730" s="457"/>
      <c r="X730" s="457"/>
      <c r="Y730" s="457"/>
    </row>
    <row r="731" spans="1:25" s="319" customFormat="1" ht="15" customHeight="1">
      <c r="A731" s="319">
        <v>721</v>
      </c>
      <c r="B731" s="319">
        <f t="shared" si="265"/>
        <v>4</v>
      </c>
      <c r="C731" s="320">
        <v>6428</v>
      </c>
      <c r="D731" s="320"/>
      <c r="E731" s="320"/>
      <c r="F731" s="347" t="s">
        <v>250</v>
      </c>
      <c r="G731" s="347"/>
      <c r="H731" s="355">
        <v>6428</v>
      </c>
      <c r="I731" s="347" t="s">
        <v>250</v>
      </c>
      <c r="J731" s="347" t="s">
        <v>250</v>
      </c>
      <c r="K731" s="347" t="s">
        <v>250</v>
      </c>
      <c r="L731" s="347" t="s">
        <v>250</v>
      </c>
      <c r="M731" s="347" t="s">
        <v>250</v>
      </c>
      <c r="N731" s="355" t="s">
        <v>814</v>
      </c>
      <c r="O731" s="360"/>
      <c r="Q731" s="361">
        <f t="shared" si="270"/>
        <v>0</v>
      </c>
      <c r="R731" s="319" t="s">
        <v>250</v>
      </c>
      <c r="S731" s="360"/>
      <c r="U731" s="361">
        <f t="shared" si="271"/>
        <v>0</v>
      </c>
      <c r="W731" s="457"/>
      <c r="X731" s="457"/>
      <c r="Y731" s="457"/>
    </row>
    <row r="732" spans="1:25" ht="15" customHeight="1">
      <c r="A732" s="319">
        <v>722</v>
      </c>
      <c r="B732" s="319">
        <f t="shared" si="265"/>
        <v>3</v>
      </c>
      <c r="C732" s="320">
        <v>643</v>
      </c>
      <c r="D732" s="320" t="s">
        <v>1547</v>
      </c>
      <c r="F732" s="343" t="s">
        <v>250</v>
      </c>
      <c r="G732" s="344">
        <v>643</v>
      </c>
      <c r="H732" s="343" t="s">
        <v>250</v>
      </c>
      <c r="I732" s="343" t="s">
        <v>250</v>
      </c>
      <c r="J732" s="343" t="s">
        <v>250</v>
      </c>
      <c r="K732" s="343" t="s">
        <v>250</v>
      </c>
      <c r="L732" s="343" t="s">
        <v>250</v>
      </c>
      <c r="M732" s="343" t="s">
        <v>250</v>
      </c>
      <c r="N732" s="344" t="s">
        <v>815</v>
      </c>
      <c r="O732" s="345"/>
      <c r="Q732" s="345">
        <f>O732-SUM(Q733:Q740)</f>
        <v>0</v>
      </c>
      <c r="R732" s="324" t="s">
        <v>250</v>
      </c>
      <c r="S732" s="345"/>
      <c r="U732" s="345">
        <f>S732+U733+U737+U738+U739+U740</f>
        <v>0</v>
      </c>
      <c r="W732" s="456"/>
      <c r="X732" s="456"/>
      <c r="Y732" s="456"/>
    </row>
    <row r="733" spans="1:25" s="319" customFormat="1" ht="15" customHeight="1">
      <c r="A733" s="319">
        <v>723</v>
      </c>
      <c r="B733" s="319">
        <f t="shared" si="265"/>
        <v>4</v>
      </c>
      <c r="C733" s="320">
        <v>6431</v>
      </c>
      <c r="D733" s="320"/>
      <c r="E733" s="320"/>
      <c r="F733" s="347" t="s">
        <v>250</v>
      </c>
      <c r="G733" s="347"/>
      <c r="H733" s="355">
        <v>6431</v>
      </c>
      <c r="I733" s="347" t="s">
        <v>250</v>
      </c>
      <c r="J733" s="347" t="s">
        <v>250</v>
      </c>
      <c r="K733" s="347" t="s">
        <v>250</v>
      </c>
      <c r="L733" s="347" t="s">
        <v>250</v>
      </c>
      <c r="M733" s="347" t="s">
        <v>250</v>
      </c>
      <c r="N733" s="355" t="s">
        <v>816</v>
      </c>
      <c r="O733" s="360"/>
      <c r="Q733" s="361">
        <f>O733-Q734-Q735-Q736</f>
        <v>0</v>
      </c>
      <c r="R733" s="319" t="s">
        <v>250</v>
      </c>
      <c r="S733" s="360"/>
      <c r="U733" s="361">
        <f>S733+U734+U735+U736</f>
        <v>0</v>
      </c>
      <c r="W733" s="457"/>
      <c r="X733" s="457"/>
      <c r="Y733" s="457"/>
    </row>
    <row r="734" spans="1:25" s="319" customFormat="1" ht="15" customHeight="1">
      <c r="A734" s="319">
        <v>724</v>
      </c>
      <c r="B734" s="319">
        <f t="shared" si="265"/>
        <v>5</v>
      </c>
      <c r="C734" s="320">
        <v>64311</v>
      </c>
      <c r="D734" s="320"/>
      <c r="E734" s="320"/>
      <c r="F734" s="347" t="s">
        <v>250</v>
      </c>
      <c r="G734" s="347"/>
      <c r="H734" s="347" t="s">
        <v>250</v>
      </c>
      <c r="I734" s="348">
        <v>64311</v>
      </c>
      <c r="J734" s="347" t="s">
        <v>250</v>
      </c>
      <c r="K734" s="347" t="s">
        <v>250</v>
      </c>
      <c r="L734" s="347" t="s">
        <v>250</v>
      </c>
      <c r="M734" s="347" t="s">
        <v>250</v>
      </c>
      <c r="N734" s="348" t="s">
        <v>817</v>
      </c>
      <c r="O734" s="360"/>
      <c r="Q734" s="361">
        <f t="shared" ref="Q734:Q736" si="272">O734</f>
        <v>0</v>
      </c>
      <c r="R734" s="319" t="s">
        <v>250</v>
      </c>
      <c r="S734" s="360"/>
      <c r="U734" s="361">
        <f t="shared" ref="U734:U736" si="273">S734</f>
        <v>0</v>
      </c>
      <c r="W734" s="457"/>
      <c r="X734" s="457"/>
      <c r="Y734" s="457"/>
    </row>
    <row r="735" spans="1:25" s="319" customFormat="1" ht="15" customHeight="1">
      <c r="A735" s="319">
        <v>725</v>
      </c>
      <c r="B735" s="319">
        <f t="shared" si="265"/>
        <v>5</v>
      </c>
      <c r="C735" s="320">
        <v>64312</v>
      </c>
      <c r="D735" s="320"/>
      <c r="E735" s="320"/>
      <c r="F735" s="347" t="s">
        <v>250</v>
      </c>
      <c r="G735" s="347"/>
      <c r="H735" s="347" t="s">
        <v>250</v>
      </c>
      <c r="I735" s="348">
        <v>64312</v>
      </c>
      <c r="J735" s="347" t="s">
        <v>250</v>
      </c>
      <c r="K735" s="347" t="s">
        <v>250</v>
      </c>
      <c r="L735" s="347" t="s">
        <v>250</v>
      </c>
      <c r="M735" s="347" t="s">
        <v>250</v>
      </c>
      <c r="N735" s="348" t="s">
        <v>818</v>
      </c>
      <c r="O735" s="360"/>
      <c r="Q735" s="361">
        <f t="shared" si="272"/>
        <v>0</v>
      </c>
      <c r="R735" s="319" t="s">
        <v>250</v>
      </c>
      <c r="S735" s="360"/>
      <c r="U735" s="361">
        <f t="shared" si="273"/>
        <v>0</v>
      </c>
      <c r="W735" s="457"/>
      <c r="X735" s="457"/>
      <c r="Y735" s="457"/>
    </row>
    <row r="736" spans="1:25" s="319" customFormat="1" ht="15" customHeight="1">
      <c r="A736" s="319">
        <v>726</v>
      </c>
      <c r="B736" s="319">
        <f t="shared" si="265"/>
        <v>5</v>
      </c>
      <c r="C736" s="320">
        <v>64313</v>
      </c>
      <c r="D736" s="320"/>
      <c r="E736" s="320"/>
      <c r="F736" s="347" t="s">
        <v>250</v>
      </c>
      <c r="G736" s="347"/>
      <c r="H736" s="347" t="s">
        <v>250</v>
      </c>
      <c r="I736" s="348">
        <v>64313</v>
      </c>
      <c r="J736" s="347" t="s">
        <v>250</v>
      </c>
      <c r="K736" s="347" t="s">
        <v>250</v>
      </c>
      <c r="L736" s="347" t="s">
        <v>250</v>
      </c>
      <c r="M736" s="347" t="s">
        <v>250</v>
      </c>
      <c r="N736" s="348" t="s">
        <v>819</v>
      </c>
      <c r="O736" s="360"/>
      <c r="Q736" s="361">
        <f t="shared" si="272"/>
        <v>0</v>
      </c>
      <c r="R736" s="319" t="s">
        <v>250</v>
      </c>
      <c r="S736" s="360"/>
      <c r="U736" s="361">
        <f t="shared" si="273"/>
        <v>0</v>
      </c>
      <c r="W736" s="457"/>
      <c r="X736" s="457"/>
      <c r="Y736" s="457"/>
    </row>
    <row r="737" spans="1:25" s="319" customFormat="1" ht="15" customHeight="1">
      <c r="A737" s="319">
        <v>727</v>
      </c>
      <c r="B737" s="319">
        <f t="shared" si="265"/>
        <v>4</v>
      </c>
      <c r="C737" s="320">
        <v>6432</v>
      </c>
      <c r="D737" s="320"/>
      <c r="E737" s="320"/>
      <c r="F737" s="347" t="s">
        <v>250</v>
      </c>
      <c r="G737" s="347"/>
      <c r="H737" s="355">
        <v>6432</v>
      </c>
      <c r="I737" s="347" t="s">
        <v>250</v>
      </c>
      <c r="J737" s="347" t="s">
        <v>250</v>
      </c>
      <c r="K737" s="347" t="s">
        <v>250</v>
      </c>
      <c r="L737" s="347" t="s">
        <v>250</v>
      </c>
      <c r="M737" s="347" t="s">
        <v>250</v>
      </c>
      <c r="N737" s="355" t="s">
        <v>820</v>
      </c>
      <c r="O737" s="360"/>
      <c r="Q737" s="361">
        <f>O737</f>
        <v>0</v>
      </c>
      <c r="R737" s="319" t="s">
        <v>250</v>
      </c>
      <c r="S737" s="360"/>
      <c r="U737" s="361">
        <f>S737</f>
        <v>0</v>
      </c>
      <c r="W737" s="457"/>
      <c r="X737" s="457"/>
      <c r="Y737" s="457"/>
    </row>
    <row r="738" spans="1:25" s="319" customFormat="1" ht="15" customHeight="1">
      <c r="A738" s="319">
        <v>728</v>
      </c>
      <c r="B738" s="319">
        <f t="shared" si="265"/>
        <v>4</v>
      </c>
      <c r="C738" s="320">
        <v>6433</v>
      </c>
      <c r="D738" s="320"/>
      <c r="E738" s="320"/>
      <c r="F738" s="347" t="s">
        <v>250</v>
      </c>
      <c r="G738" s="347"/>
      <c r="H738" s="355">
        <v>6433</v>
      </c>
      <c r="I738" s="347" t="s">
        <v>250</v>
      </c>
      <c r="J738" s="347" t="s">
        <v>250</v>
      </c>
      <c r="K738" s="347" t="s">
        <v>250</v>
      </c>
      <c r="L738" s="347" t="s">
        <v>250</v>
      </c>
      <c r="M738" s="347" t="s">
        <v>250</v>
      </c>
      <c r="N738" s="355" t="s">
        <v>821</v>
      </c>
      <c r="O738" s="360"/>
      <c r="Q738" s="361">
        <f t="shared" ref="Q738:Q740" si="274">O738</f>
        <v>0</v>
      </c>
      <c r="R738" s="319" t="s">
        <v>250</v>
      </c>
      <c r="S738" s="360"/>
      <c r="U738" s="361">
        <f t="shared" ref="U738:U740" si="275">S738</f>
        <v>0</v>
      </c>
      <c r="W738" s="457"/>
      <c r="X738" s="457"/>
      <c r="Y738" s="457"/>
    </row>
    <row r="739" spans="1:25" s="319" customFormat="1" ht="15" customHeight="1">
      <c r="A739" s="319">
        <v>729</v>
      </c>
      <c r="B739" s="319">
        <f t="shared" si="265"/>
        <v>4</v>
      </c>
      <c r="C739" s="320">
        <v>6434</v>
      </c>
      <c r="D739" s="320"/>
      <c r="E739" s="320"/>
      <c r="F739" s="347" t="s">
        <v>250</v>
      </c>
      <c r="G739" s="347"/>
      <c r="H739" s="355">
        <v>6434</v>
      </c>
      <c r="I739" s="347" t="s">
        <v>250</v>
      </c>
      <c r="J739" s="347" t="s">
        <v>250</v>
      </c>
      <c r="K739" s="347" t="s">
        <v>250</v>
      </c>
      <c r="L739" s="347" t="s">
        <v>250</v>
      </c>
      <c r="M739" s="347" t="s">
        <v>250</v>
      </c>
      <c r="N739" s="355" t="s">
        <v>822</v>
      </c>
      <c r="O739" s="360"/>
      <c r="Q739" s="361">
        <f t="shared" si="274"/>
        <v>0</v>
      </c>
      <c r="R739" s="319" t="s">
        <v>250</v>
      </c>
      <c r="S739" s="360"/>
      <c r="U739" s="361">
        <f t="shared" si="275"/>
        <v>0</v>
      </c>
      <c r="W739" s="457"/>
      <c r="X739" s="457"/>
      <c r="Y739" s="457"/>
    </row>
    <row r="740" spans="1:25" s="319" customFormat="1" ht="15" customHeight="1">
      <c r="A740" s="319">
        <v>730</v>
      </c>
      <c r="B740" s="319">
        <f t="shared" si="265"/>
        <v>4</v>
      </c>
      <c r="C740" s="320">
        <v>6438</v>
      </c>
      <c r="D740" s="320"/>
      <c r="E740" s="320"/>
      <c r="F740" s="347" t="s">
        <v>250</v>
      </c>
      <c r="G740" s="347"/>
      <c r="H740" s="355">
        <v>6438</v>
      </c>
      <c r="I740" s="347" t="s">
        <v>250</v>
      </c>
      <c r="J740" s="347" t="s">
        <v>250</v>
      </c>
      <c r="K740" s="347" t="s">
        <v>250</v>
      </c>
      <c r="L740" s="347" t="s">
        <v>250</v>
      </c>
      <c r="M740" s="347" t="s">
        <v>250</v>
      </c>
      <c r="N740" s="355" t="s">
        <v>823</v>
      </c>
      <c r="O740" s="360"/>
      <c r="Q740" s="361">
        <f t="shared" si="274"/>
        <v>0</v>
      </c>
      <c r="R740" s="319" t="s">
        <v>250</v>
      </c>
      <c r="S740" s="360"/>
      <c r="U740" s="361">
        <f t="shared" si="275"/>
        <v>0</v>
      </c>
      <c r="W740" s="457"/>
      <c r="X740" s="457"/>
      <c r="Y740" s="457"/>
    </row>
    <row r="741" spans="1:25" ht="15" customHeight="1">
      <c r="A741" s="319">
        <v>731</v>
      </c>
      <c r="B741" s="319">
        <f t="shared" si="265"/>
        <v>3</v>
      </c>
      <c r="C741" s="320">
        <v>644</v>
      </c>
      <c r="D741" s="320" t="s">
        <v>1547</v>
      </c>
      <c r="F741" s="343" t="s">
        <v>250</v>
      </c>
      <c r="G741" s="344">
        <v>644</v>
      </c>
      <c r="H741" s="343" t="s">
        <v>250</v>
      </c>
      <c r="I741" s="343" t="s">
        <v>250</v>
      </c>
      <c r="J741" s="343" t="s">
        <v>250</v>
      </c>
      <c r="K741" s="343" t="s">
        <v>250</v>
      </c>
      <c r="L741" s="343" t="s">
        <v>250</v>
      </c>
      <c r="M741" s="343" t="s">
        <v>250</v>
      </c>
      <c r="N741" s="344" t="s">
        <v>824</v>
      </c>
      <c r="O741" s="345"/>
      <c r="Q741" s="345">
        <f>O741</f>
        <v>0</v>
      </c>
      <c r="R741" s="324" t="s">
        <v>250</v>
      </c>
      <c r="S741" s="345"/>
      <c r="U741" s="345">
        <f>S741</f>
        <v>0</v>
      </c>
      <c r="W741" s="456"/>
      <c r="X741" s="456"/>
      <c r="Y741" s="456"/>
    </row>
    <row r="742" spans="1:25" ht="15" customHeight="1">
      <c r="A742" s="319">
        <v>732</v>
      </c>
      <c r="B742" s="319">
        <f t="shared" si="265"/>
        <v>3</v>
      </c>
      <c r="C742" s="320">
        <v>645</v>
      </c>
      <c r="D742" s="320" t="s">
        <v>1547</v>
      </c>
      <c r="F742" s="343" t="s">
        <v>250</v>
      </c>
      <c r="G742" s="344">
        <v>645</v>
      </c>
      <c r="H742" s="343" t="s">
        <v>250</v>
      </c>
      <c r="I742" s="343" t="s">
        <v>250</v>
      </c>
      <c r="J742" s="343" t="s">
        <v>250</v>
      </c>
      <c r="K742" s="343" t="s">
        <v>250</v>
      </c>
      <c r="L742" s="343" t="s">
        <v>250</v>
      </c>
      <c r="M742" s="343" t="s">
        <v>250</v>
      </c>
      <c r="N742" s="344" t="s">
        <v>825</v>
      </c>
      <c r="O742" s="345"/>
      <c r="Q742" s="345">
        <f>O742-SUM(Q743:Q750)</f>
        <v>0</v>
      </c>
      <c r="R742" s="324" t="s">
        <v>250</v>
      </c>
      <c r="S742" s="345"/>
      <c r="U742" s="345">
        <f>S742+U743+U744+U745</f>
        <v>0</v>
      </c>
      <c r="W742" s="456"/>
      <c r="X742" s="456"/>
      <c r="Y742" s="456"/>
    </row>
    <row r="743" spans="1:25" s="319" customFormat="1" ht="15" customHeight="1">
      <c r="A743" s="319">
        <v>733</v>
      </c>
      <c r="B743" s="319">
        <f t="shared" si="265"/>
        <v>4</v>
      </c>
      <c r="C743" s="320">
        <v>6451</v>
      </c>
      <c r="D743" s="320"/>
      <c r="E743" s="320"/>
      <c r="F743" s="347" t="s">
        <v>250</v>
      </c>
      <c r="G743" s="347"/>
      <c r="H743" s="355">
        <v>6451</v>
      </c>
      <c r="I743" s="347" t="s">
        <v>250</v>
      </c>
      <c r="J743" s="347" t="s">
        <v>250</v>
      </c>
      <c r="K743" s="347" t="s">
        <v>250</v>
      </c>
      <c r="L743" s="347" t="s">
        <v>250</v>
      </c>
      <c r="M743" s="347" t="s">
        <v>250</v>
      </c>
      <c r="N743" s="355" t="s">
        <v>826</v>
      </c>
      <c r="O743" s="360"/>
      <c r="Q743" s="361">
        <f t="shared" ref="Q743:Q744" si="276">O743</f>
        <v>0</v>
      </c>
      <c r="R743" s="319" t="s">
        <v>250</v>
      </c>
      <c r="S743" s="360"/>
      <c r="U743" s="361">
        <f t="shared" ref="U743:U744" si="277">S743</f>
        <v>0</v>
      </c>
      <c r="W743" s="457"/>
      <c r="X743" s="457"/>
      <c r="Y743" s="457"/>
    </row>
    <row r="744" spans="1:25" s="319" customFormat="1" ht="15" customHeight="1">
      <c r="A744" s="319">
        <v>734</v>
      </c>
      <c r="B744" s="319">
        <f t="shared" si="265"/>
        <v>4</v>
      </c>
      <c r="C744" s="320">
        <v>6452</v>
      </c>
      <c r="D744" s="320"/>
      <c r="E744" s="320"/>
      <c r="F744" s="347" t="s">
        <v>250</v>
      </c>
      <c r="G744" s="347"/>
      <c r="H744" s="355">
        <v>6452</v>
      </c>
      <c r="I744" s="347" t="s">
        <v>250</v>
      </c>
      <c r="J744" s="347" t="s">
        <v>250</v>
      </c>
      <c r="K744" s="347" t="s">
        <v>250</v>
      </c>
      <c r="L744" s="347" t="s">
        <v>250</v>
      </c>
      <c r="M744" s="347" t="s">
        <v>250</v>
      </c>
      <c r="N744" s="355" t="s">
        <v>827</v>
      </c>
      <c r="O744" s="360"/>
      <c r="Q744" s="361">
        <f t="shared" si="276"/>
        <v>0</v>
      </c>
      <c r="R744" s="319" t="s">
        <v>250</v>
      </c>
      <c r="S744" s="360"/>
      <c r="U744" s="361">
        <f t="shared" si="277"/>
        <v>0</v>
      </c>
      <c r="W744" s="457"/>
      <c r="X744" s="457"/>
      <c r="Y744" s="457"/>
    </row>
    <row r="745" spans="1:25" s="319" customFormat="1" ht="15" customHeight="1">
      <c r="A745" s="319">
        <v>735</v>
      </c>
      <c r="B745" s="319">
        <f t="shared" si="265"/>
        <v>4</v>
      </c>
      <c r="C745" s="320">
        <v>6453</v>
      </c>
      <c r="D745" s="320"/>
      <c r="E745" s="320"/>
      <c r="F745" s="347" t="s">
        <v>250</v>
      </c>
      <c r="G745" s="347"/>
      <c r="H745" s="355">
        <v>6453</v>
      </c>
      <c r="I745" s="347" t="s">
        <v>250</v>
      </c>
      <c r="J745" s="347" t="s">
        <v>250</v>
      </c>
      <c r="K745" s="347" t="s">
        <v>250</v>
      </c>
      <c r="L745" s="347" t="s">
        <v>250</v>
      </c>
      <c r="M745" s="347" t="s">
        <v>250</v>
      </c>
      <c r="N745" s="355" t="s">
        <v>793</v>
      </c>
      <c r="O745" s="360"/>
      <c r="Q745" s="361">
        <f>O745-Q746-Q747-Q748-Q749-Q750</f>
        <v>0</v>
      </c>
      <c r="R745" s="319" t="s">
        <v>250</v>
      </c>
      <c r="S745" s="360"/>
      <c r="U745" s="361">
        <f>S745+U746+U747+U748+U749+U750</f>
        <v>0</v>
      </c>
      <c r="W745" s="457"/>
      <c r="X745" s="457"/>
      <c r="Y745" s="457"/>
    </row>
    <row r="746" spans="1:25" s="319" customFormat="1" ht="15" customHeight="1">
      <c r="A746" s="319">
        <v>736</v>
      </c>
      <c r="B746" s="319">
        <f t="shared" si="265"/>
        <v>5</v>
      </c>
      <c r="C746" s="320">
        <v>64531</v>
      </c>
      <c r="D746" s="320"/>
      <c r="E746" s="320"/>
      <c r="F746" s="347" t="s">
        <v>250</v>
      </c>
      <c r="G746" s="347"/>
      <c r="H746" s="347" t="s">
        <v>250</v>
      </c>
      <c r="I746" s="348">
        <v>64531</v>
      </c>
      <c r="J746" s="347" t="s">
        <v>250</v>
      </c>
      <c r="K746" s="347" t="s">
        <v>250</v>
      </c>
      <c r="L746" s="347" t="s">
        <v>250</v>
      </c>
      <c r="M746" s="347" t="s">
        <v>250</v>
      </c>
      <c r="N746" s="348" t="s">
        <v>828</v>
      </c>
      <c r="O746" s="360"/>
      <c r="Q746" s="361">
        <f t="shared" ref="Q746:Q750" si="278">O746</f>
        <v>0</v>
      </c>
      <c r="R746" s="319" t="s">
        <v>250</v>
      </c>
      <c r="S746" s="360"/>
      <c r="U746" s="361">
        <f t="shared" ref="U746:U750" si="279">S746</f>
        <v>0</v>
      </c>
      <c r="W746" s="457"/>
      <c r="X746" s="457"/>
      <c r="Y746" s="457"/>
    </row>
    <row r="747" spans="1:25" s="319" customFormat="1" ht="15" customHeight="1">
      <c r="A747" s="319">
        <v>737</v>
      </c>
      <c r="B747" s="319">
        <f t="shared" si="265"/>
        <v>5</v>
      </c>
      <c r="C747" s="320">
        <v>64532</v>
      </c>
      <c r="D747" s="320"/>
      <c r="E747" s="320"/>
      <c r="F747" s="347" t="s">
        <v>250</v>
      </c>
      <c r="G747" s="347"/>
      <c r="H747" s="347" t="s">
        <v>250</v>
      </c>
      <c r="I747" s="348">
        <v>64532</v>
      </c>
      <c r="J747" s="347" t="s">
        <v>250</v>
      </c>
      <c r="K747" s="347" t="s">
        <v>250</v>
      </c>
      <c r="L747" s="347" t="s">
        <v>250</v>
      </c>
      <c r="M747" s="347" t="s">
        <v>250</v>
      </c>
      <c r="N747" s="348" t="s">
        <v>829</v>
      </c>
      <c r="O747" s="360"/>
      <c r="Q747" s="361">
        <f t="shared" si="278"/>
        <v>0</v>
      </c>
      <c r="R747" s="319" t="s">
        <v>250</v>
      </c>
      <c r="S747" s="360"/>
      <c r="U747" s="361">
        <f t="shared" si="279"/>
        <v>0</v>
      </c>
      <c r="W747" s="457"/>
      <c r="X747" s="457"/>
      <c r="Y747" s="457"/>
    </row>
    <row r="748" spans="1:25" s="319" customFormat="1" ht="15" customHeight="1">
      <c r="A748" s="319">
        <v>738</v>
      </c>
      <c r="B748" s="319">
        <f t="shared" si="265"/>
        <v>5</v>
      </c>
      <c r="C748" s="320">
        <v>64533</v>
      </c>
      <c r="D748" s="320"/>
      <c r="E748" s="320"/>
      <c r="F748" s="347" t="s">
        <v>250</v>
      </c>
      <c r="G748" s="347"/>
      <c r="H748" s="347" t="s">
        <v>250</v>
      </c>
      <c r="I748" s="348">
        <v>64533</v>
      </c>
      <c r="J748" s="347" t="s">
        <v>250</v>
      </c>
      <c r="K748" s="347" t="s">
        <v>250</v>
      </c>
      <c r="L748" s="347" t="s">
        <v>250</v>
      </c>
      <c r="M748" s="347" t="s">
        <v>250</v>
      </c>
      <c r="N748" s="348" t="s">
        <v>830</v>
      </c>
      <c r="O748" s="360"/>
      <c r="Q748" s="361">
        <f t="shared" si="278"/>
        <v>0</v>
      </c>
      <c r="R748" s="319" t="s">
        <v>250</v>
      </c>
      <c r="S748" s="360"/>
      <c r="U748" s="361">
        <f t="shared" si="279"/>
        <v>0</v>
      </c>
      <c r="W748" s="457"/>
      <c r="X748" s="457"/>
      <c r="Y748" s="457"/>
    </row>
    <row r="749" spans="1:25" s="319" customFormat="1" ht="15" customHeight="1">
      <c r="A749" s="319">
        <v>739</v>
      </c>
      <c r="B749" s="319">
        <f t="shared" si="265"/>
        <v>5</v>
      </c>
      <c r="C749" s="320">
        <v>64534</v>
      </c>
      <c r="D749" s="320"/>
      <c r="E749" s="320"/>
      <c r="F749" s="347" t="s">
        <v>250</v>
      </c>
      <c r="G749" s="347"/>
      <c r="H749" s="347" t="s">
        <v>250</v>
      </c>
      <c r="I749" s="348">
        <v>64534</v>
      </c>
      <c r="J749" s="347" t="s">
        <v>250</v>
      </c>
      <c r="K749" s="347" t="s">
        <v>250</v>
      </c>
      <c r="L749" s="347" t="s">
        <v>250</v>
      </c>
      <c r="M749" s="347" t="s">
        <v>250</v>
      </c>
      <c r="N749" s="348" t="s">
        <v>831</v>
      </c>
      <c r="O749" s="360"/>
      <c r="Q749" s="361">
        <f t="shared" si="278"/>
        <v>0</v>
      </c>
      <c r="R749" s="319" t="s">
        <v>250</v>
      </c>
      <c r="S749" s="360"/>
      <c r="U749" s="361">
        <f t="shared" si="279"/>
        <v>0</v>
      </c>
      <c r="W749" s="457"/>
      <c r="X749" s="457"/>
      <c r="Y749" s="457"/>
    </row>
    <row r="750" spans="1:25" s="319" customFormat="1" ht="15" customHeight="1">
      <c r="A750" s="319">
        <v>740</v>
      </c>
      <c r="B750" s="319">
        <f t="shared" si="265"/>
        <v>5</v>
      </c>
      <c r="C750" s="320">
        <v>64538</v>
      </c>
      <c r="D750" s="320"/>
      <c r="E750" s="320"/>
      <c r="F750" s="347" t="s">
        <v>250</v>
      </c>
      <c r="G750" s="347"/>
      <c r="H750" s="347" t="s">
        <v>250</v>
      </c>
      <c r="I750" s="348">
        <v>64538</v>
      </c>
      <c r="J750" s="347" t="s">
        <v>250</v>
      </c>
      <c r="K750" s="347" t="s">
        <v>250</v>
      </c>
      <c r="L750" s="347" t="s">
        <v>250</v>
      </c>
      <c r="M750" s="347" t="s">
        <v>250</v>
      </c>
      <c r="N750" s="348" t="s">
        <v>793</v>
      </c>
      <c r="O750" s="360"/>
      <c r="Q750" s="361">
        <f t="shared" si="278"/>
        <v>0</v>
      </c>
      <c r="R750" s="319" t="s">
        <v>250</v>
      </c>
      <c r="S750" s="360"/>
      <c r="U750" s="361">
        <f t="shared" si="279"/>
        <v>0</v>
      </c>
      <c r="W750" s="457"/>
      <c r="X750" s="457"/>
      <c r="Y750" s="457"/>
    </row>
    <row r="751" spans="1:25" ht="15" customHeight="1">
      <c r="A751" s="319">
        <v>741</v>
      </c>
      <c r="B751" s="319">
        <f t="shared" si="265"/>
        <v>3</v>
      </c>
      <c r="C751" s="320">
        <v>646</v>
      </c>
      <c r="D751" s="320" t="s">
        <v>1547</v>
      </c>
      <c r="F751" s="343" t="s">
        <v>250</v>
      </c>
      <c r="G751" s="344">
        <v>646</v>
      </c>
      <c r="H751" s="343" t="s">
        <v>250</v>
      </c>
      <c r="I751" s="343" t="s">
        <v>250</v>
      </c>
      <c r="J751" s="343" t="s">
        <v>250</v>
      </c>
      <c r="K751" s="343" t="s">
        <v>250</v>
      </c>
      <c r="L751" s="343" t="s">
        <v>250</v>
      </c>
      <c r="M751" s="343" t="s">
        <v>250</v>
      </c>
      <c r="N751" s="344" t="s">
        <v>832</v>
      </c>
      <c r="O751" s="345"/>
      <c r="Q751" s="345">
        <f>O751-SUM(Q752:Q774)</f>
        <v>0</v>
      </c>
      <c r="R751" s="324" t="s">
        <v>250</v>
      </c>
      <c r="S751" s="345"/>
      <c r="U751" s="345">
        <f>S751+U752+U753+U754+U758+U762+U768+U769+U770+U774</f>
        <v>0</v>
      </c>
      <c r="W751" s="456"/>
      <c r="X751" s="456"/>
      <c r="Y751" s="456"/>
    </row>
    <row r="752" spans="1:25" ht="15" customHeight="1">
      <c r="A752" s="319">
        <v>742</v>
      </c>
      <c r="B752" s="319">
        <f t="shared" si="265"/>
        <v>4</v>
      </c>
      <c r="C752" s="320">
        <v>6461</v>
      </c>
      <c r="D752" s="320" t="s">
        <v>1547</v>
      </c>
      <c r="F752" s="343" t="s">
        <v>250</v>
      </c>
      <c r="G752" s="343"/>
      <c r="H752" s="346">
        <v>6461</v>
      </c>
      <c r="I752" s="343" t="s">
        <v>250</v>
      </c>
      <c r="J752" s="343" t="s">
        <v>250</v>
      </c>
      <c r="K752" s="343" t="s">
        <v>250</v>
      </c>
      <c r="L752" s="343" t="s">
        <v>250</v>
      </c>
      <c r="M752" s="343" t="s">
        <v>250</v>
      </c>
      <c r="N752" s="346" t="s">
        <v>833</v>
      </c>
      <c r="O752" s="345"/>
      <c r="Q752" s="345">
        <f>O752</f>
        <v>0</v>
      </c>
      <c r="R752" s="324" t="s">
        <v>250</v>
      </c>
      <c r="S752" s="345"/>
      <c r="U752" s="345">
        <f>S752</f>
        <v>0</v>
      </c>
      <c r="W752" s="456"/>
      <c r="X752" s="456"/>
      <c r="Y752" s="456"/>
    </row>
    <row r="753" spans="1:25" ht="15" customHeight="1">
      <c r="A753" s="319">
        <v>743</v>
      </c>
      <c r="B753" s="319">
        <f t="shared" si="265"/>
        <v>4</v>
      </c>
      <c r="C753" s="320">
        <v>6462</v>
      </c>
      <c r="D753" s="320" t="s">
        <v>1547</v>
      </c>
      <c r="F753" s="343" t="s">
        <v>250</v>
      </c>
      <c r="G753" s="343"/>
      <c r="H753" s="346">
        <v>6462</v>
      </c>
      <c r="I753" s="343" t="s">
        <v>250</v>
      </c>
      <c r="J753" s="343" t="s">
        <v>250</v>
      </c>
      <c r="K753" s="343" t="s">
        <v>250</v>
      </c>
      <c r="L753" s="343" t="s">
        <v>250</v>
      </c>
      <c r="M753" s="343" t="s">
        <v>250</v>
      </c>
      <c r="N753" s="346" t="s">
        <v>834</v>
      </c>
      <c r="O753" s="345"/>
      <c r="Q753" s="345">
        <f>O753</f>
        <v>0</v>
      </c>
      <c r="R753" s="324" t="s">
        <v>250</v>
      </c>
      <c r="S753" s="345"/>
      <c r="U753" s="345">
        <f>S753</f>
        <v>0</v>
      </c>
      <c r="W753" s="456"/>
      <c r="X753" s="456"/>
      <c r="Y753" s="456"/>
    </row>
    <row r="754" spans="1:25" ht="15" customHeight="1">
      <c r="A754" s="319">
        <v>744</v>
      </c>
      <c r="B754" s="319">
        <f t="shared" si="265"/>
        <v>4</v>
      </c>
      <c r="C754" s="320">
        <v>6463</v>
      </c>
      <c r="D754" s="320" t="s">
        <v>1547</v>
      </c>
      <c r="F754" s="343" t="s">
        <v>250</v>
      </c>
      <c r="G754" s="343"/>
      <c r="H754" s="346">
        <v>6463</v>
      </c>
      <c r="I754" s="343" t="s">
        <v>250</v>
      </c>
      <c r="J754" s="343" t="s">
        <v>250</v>
      </c>
      <c r="K754" s="343" t="s">
        <v>250</v>
      </c>
      <c r="L754" s="343" t="s">
        <v>250</v>
      </c>
      <c r="M754" s="343" t="s">
        <v>250</v>
      </c>
      <c r="N754" s="346" t="s">
        <v>835</v>
      </c>
      <c r="O754" s="345"/>
      <c r="Q754" s="345">
        <f>O754-Q755-Q756-Q757</f>
        <v>0</v>
      </c>
      <c r="R754" s="324" t="s">
        <v>250</v>
      </c>
      <c r="S754" s="345"/>
      <c r="U754" s="345">
        <f>S754+U755+U756+U757</f>
        <v>0</v>
      </c>
      <c r="W754" s="456"/>
      <c r="X754" s="456"/>
      <c r="Y754" s="456"/>
    </row>
    <row r="755" spans="1:25" s="319" customFormat="1" ht="15" customHeight="1">
      <c r="A755" s="319">
        <v>745</v>
      </c>
      <c r="B755" s="319">
        <f t="shared" si="265"/>
        <v>5</v>
      </c>
      <c r="C755" s="320">
        <v>64631</v>
      </c>
      <c r="D755" s="320"/>
      <c r="E755" s="320"/>
      <c r="F755" s="347" t="s">
        <v>250</v>
      </c>
      <c r="G755" s="347"/>
      <c r="H755" s="347"/>
      <c r="I755" s="348">
        <v>64631</v>
      </c>
      <c r="J755" s="347" t="s">
        <v>250</v>
      </c>
      <c r="K755" s="347" t="s">
        <v>250</v>
      </c>
      <c r="L755" s="347" t="s">
        <v>250</v>
      </c>
      <c r="M755" s="347" t="s">
        <v>250</v>
      </c>
      <c r="N755" s="348" t="s">
        <v>836</v>
      </c>
      <c r="O755" s="360"/>
      <c r="Q755" s="361">
        <f t="shared" ref="Q755:Q757" si="280">O755</f>
        <v>0</v>
      </c>
      <c r="R755" s="319" t="s">
        <v>250</v>
      </c>
      <c r="S755" s="360"/>
      <c r="U755" s="361">
        <f t="shared" ref="U755:U757" si="281">S755</f>
        <v>0</v>
      </c>
      <c r="W755" s="457"/>
      <c r="X755" s="457"/>
      <c r="Y755" s="457"/>
    </row>
    <row r="756" spans="1:25" s="319" customFormat="1" ht="15" customHeight="1">
      <c r="A756" s="319">
        <v>746</v>
      </c>
      <c r="B756" s="319">
        <f t="shared" si="265"/>
        <v>5</v>
      </c>
      <c r="C756" s="320">
        <v>64632</v>
      </c>
      <c r="D756" s="320"/>
      <c r="E756" s="320"/>
      <c r="F756" s="347" t="s">
        <v>250</v>
      </c>
      <c r="G756" s="347"/>
      <c r="H756" s="347"/>
      <c r="I756" s="348">
        <v>64632</v>
      </c>
      <c r="J756" s="347" t="s">
        <v>250</v>
      </c>
      <c r="K756" s="347" t="s">
        <v>250</v>
      </c>
      <c r="L756" s="347" t="s">
        <v>250</v>
      </c>
      <c r="M756" s="347" t="s">
        <v>250</v>
      </c>
      <c r="N756" s="348" t="s">
        <v>837</v>
      </c>
      <c r="O756" s="360"/>
      <c r="Q756" s="361">
        <f t="shared" si="280"/>
        <v>0</v>
      </c>
      <c r="R756" s="319" t="s">
        <v>250</v>
      </c>
      <c r="S756" s="360"/>
      <c r="U756" s="361">
        <f t="shared" si="281"/>
        <v>0</v>
      </c>
      <c r="W756" s="457"/>
      <c r="X756" s="457"/>
      <c r="Y756" s="457"/>
    </row>
    <row r="757" spans="1:25" s="319" customFormat="1" ht="15" customHeight="1">
      <c r="A757" s="319">
        <v>747</v>
      </c>
      <c r="B757" s="319">
        <f t="shared" si="265"/>
        <v>5</v>
      </c>
      <c r="C757" s="320">
        <v>64633</v>
      </c>
      <c r="D757" s="320"/>
      <c r="E757" s="320"/>
      <c r="F757" s="347" t="s">
        <v>250</v>
      </c>
      <c r="G757" s="347"/>
      <c r="H757" s="347"/>
      <c r="I757" s="348">
        <v>64633</v>
      </c>
      <c r="J757" s="347" t="s">
        <v>250</v>
      </c>
      <c r="K757" s="347" t="s">
        <v>250</v>
      </c>
      <c r="L757" s="347" t="s">
        <v>250</v>
      </c>
      <c r="M757" s="347" t="s">
        <v>250</v>
      </c>
      <c r="N757" s="348" t="s">
        <v>838</v>
      </c>
      <c r="O757" s="360"/>
      <c r="Q757" s="361">
        <f t="shared" si="280"/>
        <v>0</v>
      </c>
      <c r="R757" s="319" t="s">
        <v>250</v>
      </c>
      <c r="S757" s="360"/>
      <c r="U757" s="361">
        <f t="shared" si="281"/>
        <v>0</v>
      </c>
      <c r="W757" s="457"/>
      <c r="X757" s="457"/>
      <c r="Y757" s="457"/>
    </row>
    <row r="758" spans="1:25" ht="15" customHeight="1">
      <c r="A758" s="319">
        <v>748</v>
      </c>
      <c r="B758" s="319">
        <f t="shared" si="265"/>
        <v>4</v>
      </c>
      <c r="C758" s="320">
        <v>6464</v>
      </c>
      <c r="D758" s="320" t="s">
        <v>1547</v>
      </c>
      <c r="F758" s="343" t="s">
        <v>250</v>
      </c>
      <c r="G758" s="343"/>
      <c r="H758" s="346">
        <v>6464</v>
      </c>
      <c r="I758" s="343" t="s">
        <v>250</v>
      </c>
      <c r="J758" s="343" t="s">
        <v>250</v>
      </c>
      <c r="K758" s="343" t="s">
        <v>250</v>
      </c>
      <c r="L758" s="343" t="s">
        <v>250</v>
      </c>
      <c r="M758" s="343" t="s">
        <v>250</v>
      </c>
      <c r="N758" s="346" t="s">
        <v>839</v>
      </c>
      <c r="O758" s="345"/>
      <c r="Q758" s="345">
        <f>O758-Q759-Q760-Q761</f>
        <v>0</v>
      </c>
      <c r="R758" s="324" t="s">
        <v>250</v>
      </c>
      <c r="S758" s="345"/>
      <c r="U758" s="345">
        <f>S758+U759+U760+U761</f>
        <v>0</v>
      </c>
      <c r="W758" s="456"/>
      <c r="X758" s="456"/>
      <c r="Y758" s="456"/>
    </row>
    <row r="759" spans="1:25" s="319" customFormat="1" ht="15" customHeight="1">
      <c r="A759" s="319">
        <v>749</v>
      </c>
      <c r="B759" s="319">
        <f t="shared" si="265"/>
        <v>5</v>
      </c>
      <c r="C759" s="320">
        <v>64641</v>
      </c>
      <c r="D759" s="320"/>
      <c r="E759" s="320"/>
      <c r="F759" s="347" t="s">
        <v>250</v>
      </c>
      <c r="G759" s="347"/>
      <c r="H759" s="347"/>
      <c r="I759" s="348">
        <v>64641</v>
      </c>
      <c r="J759" s="347" t="s">
        <v>250</v>
      </c>
      <c r="K759" s="347" t="s">
        <v>250</v>
      </c>
      <c r="L759" s="347" t="s">
        <v>250</v>
      </c>
      <c r="M759" s="347" t="s">
        <v>250</v>
      </c>
      <c r="N759" s="348" t="s">
        <v>840</v>
      </c>
      <c r="O759" s="360"/>
      <c r="Q759" s="361">
        <f t="shared" ref="Q759:Q761" si="282">O759</f>
        <v>0</v>
      </c>
      <c r="R759" s="319" t="s">
        <v>250</v>
      </c>
      <c r="S759" s="360"/>
      <c r="U759" s="361">
        <f t="shared" ref="U759:U761" si="283">S759</f>
        <v>0</v>
      </c>
      <c r="W759" s="457"/>
      <c r="X759" s="457"/>
      <c r="Y759" s="457"/>
    </row>
    <row r="760" spans="1:25" s="319" customFormat="1" ht="15" customHeight="1">
      <c r="A760" s="319">
        <v>750</v>
      </c>
      <c r="B760" s="319">
        <f t="shared" si="265"/>
        <v>5</v>
      </c>
      <c r="C760" s="320">
        <v>64642</v>
      </c>
      <c r="D760" s="320"/>
      <c r="E760" s="320"/>
      <c r="F760" s="347" t="s">
        <v>250</v>
      </c>
      <c r="G760" s="347"/>
      <c r="H760" s="347"/>
      <c r="I760" s="348">
        <v>64642</v>
      </c>
      <c r="J760" s="347" t="s">
        <v>250</v>
      </c>
      <c r="K760" s="347" t="s">
        <v>250</v>
      </c>
      <c r="L760" s="347" t="s">
        <v>250</v>
      </c>
      <c r="M760" s="347" t="s">
        <v>250</v>
      </c>
      <c r="N760" s="348" t="s">
        <v>841</v>
      </c>
      <c r="O760" s="360"/>
      <c r="Q760" s="361">
        <f t="shared" si="282"/>
        <v>0</v>
      </c>
      <c r="R760" s="319" t="s">
        <v>250</v>
      </c>
      <c r="S760" s="360"/>
      <c r="U760" s="361">
        <f t="shared" si="283"/>
        <v>0</v>
      </c>
      <c r="W760" s="457"/>
      <c r="X760" s="457"/>
      <c r="Y760" s="457"/>
    </row>
    <row r="761" spans="1:25" s="319" customFormat="1" ht="15" customHeight="1">
      <c r="A761" s="319">
        <v>751</v>
      </c>
      <c r="B761" s="319">
        <f t="shared" si="265"/>
        <v>5</v>
      </c>
      <c r="C761" s="320">
        <v>64648</v>
      </c>
      <c r="D761" s="320"/>
      <c r="E761" s="320"/>
      <c r="F761" s="347" t="s">
        <v>250</v>
      </c>
      <c r="G761" s="347"/>
      <c r="H761" s="347"/>
      <c r="I761" s="348">
        <v>64648</v>
      </c>
      <c r="J761" s="347" t="s">
        <v>250</v>
      </c>
      <c r="K761" s="347" t="s">
        <v>250</v>
      </c>
      <c r="L761" s="347" t="s">
        <v>250</v>
      </c>
      <c r="M761" s="347" t="s">
        <v>250</v>
      </c>
      <c r="N761" s="348" t="s">
        <v>842</v>
      </c>
      <c r="O761" s="360"/>
      <c r="Q761" s="361">
        <f t="shared" si="282"/>
        <v>0</v>
      </c>
      <c r="R761" s="319" t="s">
        <v>250</v>
      </c>
      <c r="S761" s="360"/>
      <c r="U761" s="361">
        <f t="shared" si="283"/>
        <v>0</v>
      </c>
      <c r="W761" s="457"/>
      <c r="X761" s="457"/>
      <c r="Y761" s="457"/>
    </row>
    <row r="762" spans="1:25" ht="15" customHeight="1">
      <c r="A762" s="319">
        <v>752</v>
      </c>
      <c r="B762" s="319">
        <f t="shared" si="265"/>
        <v>4</v>
      </c>
      <c r="C762" s="320">
        <v>6465</v>
      </c>
      <c r="D762" s="320" t="s">
        <v>1547</v>
      </c>
      <c r="F762" s="343" t="s">
        <v>250</v>
      </c>
      <c r="G762" s="343"/>
      <c r="H762" s="346">
        <v>6465</v>
      </c>
      <c r="I762" s="343" t="s">
        <v>250</v>
      </c>
      <c r="J762" s="343" t="s">
        <v>250</v>
      </c>
      <c r="K762" s="343" t="s">
        <v>250</v>
      </c>
      <c r="L762" s="343" t="s">
        <v>250</v>
      </c>
      <c r="M762" s="343" t="s">
        <v>250</v>
      </c>
      <c r="N762" s="346" t="s">
        <v>843</v>
      </c>
      <c r="O762" s="345"/>
      <c r="Q762" s="345">
        <f>O762-Q763-Q764-Q765-Q766-Q767</f>
        <v>0</v>
      </c>
      <c r="R762" s="324" t="s">
        <v>250</v>
      </c>
      <c r="S762" s="345"/>
      <c r="U762" s="345">
        <f>S762+U763+U764+U765+U766+U767</f>
        <v>0</v>
      </c>
      <c r="W762" s="456"/>
      <c r="X762" s="456"/>
      <c r="Y762" s="456"/>
    </row>
    <row r="763" spans="1:25" s="319" customFormat="1" ht="15" customHeight="1">
      <c r="A763" s="319">
        <v>753</v>
      </c>
      <c r="B763" s="319">
        <f t="shared" si="265"/>
        <v>5</v>
      </c>
      <c r="C763" s="320">
        <v>64651</v>
      </c>
      <c r="D763" s="320"/>
      <c r="E763" s="320"/>
      <c r="F763" s="347" t="s">
        <v>250</v>
      </c>
      <c r="G763" s="347"/>
      <c r="H763" s="347"/>
      <c r="I763" s="348">
        <v>64651</v>
      </c>
      <c r="J763" s="347" t="s">
        <v>250</v>
      </c>
      <c r="K763" s="347" t="s">
        <v>250</v>
      </c>
      <c r="L763" s="347" t="s">
        <v>250</v>
      </c>
      <c r="M763" s="347" t="s">
        <v>250</v>
      </c>
      <c r="N763" s="348" t="s">
        <v>844</v>
      </c>
      <c r="O763" s="360"/>
      <c r="Q763" s="361">
        <f t="shared" ref="Q763:Q767" si="284">O763</f>
        <v>0</v>
      </c>
      <c r="R763" s="319" t="s">
        <v>250</v>
      </c>
      <c r="S763" s="360"/>
      <c r="U763" s="361">
        <f t="shared" ref="U763:U767" si="285">S763</f>
        <v>0</v>
      </c>
      <c r="W763" s="457"/>
      <c r="X763" s="457"/>
      <c r="Y763" s="457"/>
    </row>
    <row r="764" spans="1:25" s="319" customFormat="1" ht="15" customHeight="1">
      <c r="A764" s="319">
        <v>754</v>
      </c>
      <c r="B764" s="319">
        <f t="shared" si="265"/>
        <v>5</v>
      </c>
      <c r="C764" s="320">
        <v>64652</v>
      </c>
      <c r="D764" s="320"/>
      <c r="E764" s="320"/>
      <c r="F764" s="347" t="s">
        <v>250</v>
      </c>
      <c r="G764" s="347"/>
      <c r="H764" s="347"/>
      <c r="I764" s="348">
        <v>64652</v>
      </c>
      <c r="J764" s="347" t="s">
        <v>250</v>
      </c>
      <c r="K764" s="347" t="s">
        <v>250</v>
      </c>
      <c r="L764" s="347" t="s">
        <v>250</v>
      </c>
      <c r="M764" s="347" t="s">
        <v>250</v>
      </c>
      <c r="N764" s="348" t="s">
        <v>845</v>
      </c>
      <c r="O764" s="360"/>
      <c r="Q764" s="361">
        <f t="shared" si="284"/>
        <v>0</v>
      </c>
      <c r="R764" s="319" t="s">
        <v>250</v>
      </c>
      <c r="S764" s="360"/>
      <c r="U764" s="361">
        <f t="shared" si="285"/>
        <v>0</v>
      </c>
      <c r="W764" s="457"/>
      <c r="X764" s="457"/>
      <c r="Y764" s="457"/>
    </row>
    <row r="765" spans="1:25" s="319" customFormat="1" ht="15" customHeight="1">
      <c r="A765" s="319">
        <v>755</v>
      </c>
      <c r="B765" s="319">
        <f t="shared" si="265"/>
        <v>5</v>
      </c>
      <c r="C765" s="320">
        <v>64653</v>
      </c>
      <c r="D765" s="320"/>
      <c r="E765" s="320"/>
      <c r="F765" s="347" t="s">
        <v>250</v>
      </c>
      <c r="G765" s="347"/>
      <c r="H765" s="347"/>
      <c r="I765" s="348">
        <v>64653</v>
      </c>
      <c r="J765" s="347" t="s">
        <v>250</v>
      </c>
      <c r="K765" s="347" t="s">
        <v>250</v>
      </c>
      <c r="L765" s="347" t="s">
        <v>250</v>
      </c>
      <c r="M765" s="347" t="s">
        <v>250</v>
      </c>
      <c r="N765" s="348" t="s">
        <v>846</v>
      </c>
      <c r="O765" s="360"/>
      <c r="Q765" s="361">
        <f t="shared" si="284"/>
        <v>0</v>
      </c>
      <c r="R765" s="319" t="s">
        <v>250</v>
      </c>
      <c r="S765" s="360"/>
      <c r="U765" s="361">
        <f t="shared" si="285"/>
        <v>0</v>
      </c>
      <c r="W765" s="457"/>
      <c r="X765" s="457"/>
      <c r="Y765" s="457"/>
    </row>
    <row r="766" spans="1:25" s="319" customFormat="1" ht="15" customHeight="1">
      <c r="A766" s="319">
        <v>756</v>
      </c>
      <c r="B766" s="319">
        <f t="shared" si="265"/>
        <v>5</v>
      </c>
      <c r="C766" s="320">
        <v>64654</v>
      </c>
      <c r="D766" s="320"/>
      <c r="E766" s="320"/>
      <c r="F766" s="347" t="s">
        <v>250</v>
      </c>
      <c r="G766" s="347"/>
      <c r="H766" s="347"/>
      <c r="I766" s="348">
        <v>64654</v>
      </c>
      <c r="J766" s="347" t="s">
        <v>250</v>
      </c>
      <c r="K766" s="347" t="s">
        <v>250</v>
      </c>
      <c r="L766" s="347" t="s">
        <v>250</v>
      </c>
      <c r="M766" s="347" t="s">
        <v>250</v>
      </c>
      <c r="N766" s="348" t="s">
        <v>847</v>
      </c>
      <c r="O766" s="360"/>
      <c r="Q766" s="361">
        <f t="shared" si="284"/>
        <v>0</v>
      </c>
      <c r="R766" s="319" t="s">
        <v>250</v>
      </c>
      <c r="S766" s="360"/>
      <c r="U766" s="361">
        <f t="shared" si="285"/>
        <v>0</v>
      </c>
      <c r="W766" s="457"/>
      <c r="X766" s="457"/>
      <c r="Y766" s="457"/>
    </row>
    <row r="767" spans="1:25" s="319" customFormat="1" ht="15" customHeight="1">
      <c r="A767" s="319">
        <v>757</v>
      </c>
      <c r="B767" s="319">
        <f t="shared" si="265"/>
        <v>5</v>
      </c>
      <c r="C767" s="320">
        <v>64658</v>
      </c>
      <c r="D767" s="320"/>
      <c r="E767" s="320"/>
      <c r="F767" s="347" t="s">
        <v>250</v>
      </c>
      <c r="G767" s="347"/>
      <c r="H767" s="347"/>
      <c r="I767" s="348">
        <v>64658</v>
      </c>
      <c r="J767" s="347" t="s">
        <v>250</v>
      </c>
      <c r="K767" s="347" t="s">
        <v>250</v>
      </c>
      <c r="L767" s="347" t="s">
        <v>250</v>
      </c>
      <c r="M767" s="347" t="s">
        <v>250</v>
      </c>
      <c r="N767" s="348" t="s">
        <v>848</v>
      </c>
      <c r="O767" s="360"/>
      <c r="Q767" s="361">
        <f t="shared" si="284"/>
        <v>0</v>
      </c>
      <c r="R767" s="319" t="s">
        <v>250</v>
      </c>
      <c r="S767" s="360"/>
      <c r="U767" s="361">
        <f t="shared" si="285"/>
        <v>0</v>
      </c>
      <c r="W767" s="457"/>
      <c r="X767" s="457"/>
      <c r="Y767" s="457"/>
    </row>
    <row r="768" spans="1:25" ht="15" customHeight="1">
      <c r="A768" s="319">
        <v>758</v>
      </c>
      <c r="B768" s="319">
        <f t="shared" si="265"/>
        <v>4</v>
      </c>
      <c r="C768" s="320">
        <v>6466</v>
      </c>
      <c r="D768" s="320" t="s">
        <v>1547</v>
      </c>
      <c r="F768" s="343" t="s">
        <v>250</v>
      </c>
      <c r="G768" s="343"/>
      <c r="H768" s="346">
        <v>6466</v>
      </c>
      <c r="I768" s="343" t="s">
        <v>250</v>
      </c>
      <c r="J768" s="343" t="s">
        <v>250</v>
      </c>
      <c r="K768" s="343" t="s">
        <v>250</v>
      </c>
      <c r="L768" s="343" t="s">
        <v>250</v>
      </c>
      <c r="M768" s="343" t="s">
        <v>250</v>
      </c>
      <c r="N768" s="346" t="s">
        <v>849</v>
      </c>
      <c r="O768" s="345"/>
      <c r="Q768" s="345">
        <f>O768</f>
        <v>0</v>
      </c>
      <c r="R768" s="324" t="s">
        <v>250</v>
      </c>
      <c r="S768" s="345"/>
      <c r="U768" s="345">
        <f>S768</f>
        <v>0</v>
      </c>
      <c r="W768" s="456"/>
      <c r="X768" s="456"/>
      <c r="Y768" s="456"/>
    </row>
    <row r="769" spans="1:25" ht="15" customHeight="1">
      <c r="A769" s="319">
        <v>759</v>
      </c>
      <c r="B769" s="319">
        <f t="shared" si="265"/>
        <v>4</v>
      </c>
      <c r="C769" s="320">
        <v>6467</v>
      </c>
      <c r="D769" s="320" t="s">
        <v>1547</v>
      </c>
      <c r="F769" s="343" t="s">
        <v>250</v>
      </c>
      <c r="G769" s="343"/>
      <c r="H769" s="346">
        <v>6467</v>
      </c>
      <c r="I769" s="343" t="s">
        <v>250</v>
      </c>
      <c r="J769" s="343" t="s">
        <v>250</v>
      </c>
      <c r="K769" s="343" t="s">
        <v>250</v>
      </c>
      <c r="L769" s="343" t="s">
        <v>250</v>
      </c>
      <c r="M769" s="343" t="s">
        <v>250</v>
      </c>
      <c r="N769" s="346" t="s">
        <v>850</v>
      </c>
      <c r="O769" s="345"/>
      <c r="Q769" s="345">
        <f>O769</f>
        <v>0</v>
      </c>
      <c r="R769" s="324" t="s">
        <v>250</v>
      </c>
      <c r="S769" s="345"/>
      <c r="U769" s="345">
        <f>S769</f>
        <v>0</v>
      </c>
      <c r="W769" s="456"/>
      <c r="X769" s="456"/>
      <c r="Y769" s="456"/>
    </row>
    <row r="770" spans="1:25" ht="15" customHeight="1">
      <c r="A770" s="319">
        <v>760</v>
      </c>
      <c r="B770" s="319">
        <f t="shared" si="265"/>
        <v>4</v>
      </c>
      <c r="C770" s="320">
        <v>6468</v>
      </c>
      <c r="D770" s="320" t="s">
        <v>1547</v>
      </c>
      <c r="F770" s="343" t="s">
        <v>250</v>
      </c>
      <c r="G770" s="343"/>
      <c r="H770" s="346">
        <v>6468</v>
      </c>
      <c r="I770" s="343" t="s">
        <v>250</v>
      </c>
      <c r="J770" s="343" t="s">
        <v>250</v>
      </c>
      <c r="K770" s="343" t="s">
        <v>250</v>
      </c>
      <c r="L770" s="343" t="s">
        <v>250</v>
      </c>
      <c r="M770" s="343" t="s">
        <v>250</v>
      </c>
      <c r="N770" s="346" t="s">
        <v>851</v>
      </c>
      <c r="O770" s="345"/>
      <c r="Q770" s="345">
        <f>O770-Q771-Q772-Q773</f>
        <v>0</v>
      </c>
      <c r="R770" s="324" t="s">
        <v>250</v>
      </c>
      <c r="S770" s="345"/>
      <c r="U770" s="345">
        <f>S770+U771+U772+U773</f>
        <v>0</v>
      </c>
      <c r="W770" s="456"/>
      <c r="X770" s="456"/>
      <c r="Y770" s="456"/>
    </row>
    <row r="771" spans="1:25" ht="15" customHeight="1">
      <c r="A771" s="319">
        <v>761</v>
      </c>
      <c r="B771" s="319">
        <f t="shared" si="265"/>
        <v>5</v>
      </c>
      <c r="C771" s="320">
        <v>64681</v>
      </c>
      <c r="D771" s="320" t="s">
        <v>1547</v>
      </c>
      <c r="F771" s="343" t="s">
        <v>250</v>
      </c>
      <c r="G771" s="343"/>
      <c r="H771" s="343" t="s">
        <v>250</v>
      </c>
      <c r="I771" s="350">
        <v>64681</v>
      </c>
      <c r="J771" s="343" t="s">
        <v>250</v>
      </c>
      <c r="K771" s="343" t="s">
        <v>250</v>
      </c>
      <c r="L771" s="343" t="s">
        <v>250</v>
      </c>
      <c r="M771" s="343" t="s">
        <v>250</v>
      </c>
      <c r="N771" s="350" t="s">
        <v>852</v>
      </c>
      <c r="O771" s="345"/>
      <c r="Q771" s="360">
        <f t="shared" ref="Q771:Q773" si="286">O771</f>
        <v>0</v>
      </c>
      <c r="R771" s="324" t="s">
        <v>250</v>
      </c>
      <c r="S771" s="345"/>
      <c r="U771" s="360">
        <f t="shared" ref="U771:U773" si="287">S771</f>
        <v>0</v>
      </c>
      <c r="W771" s="456"/>
      <c r="X771" s="456"/>
      <c r="Y771" s="456"/>
    </row>
    <row r="772" spans="1:25" ht="15" customHeight="1">
      <c r="A772" s="319">
        <v>762</v>
      </c>
      <c r="B772" s="319">
        <f t="shared" si="265"/>
        <v>5</v>
      </c>
      <c r="C772" s="320">
        <v>64682</v>
      </c>
      <c r="D772" s="320" t="s">
        <v>1547</v>
      </c>
      <c r="F772" s="343" t="s">
        <v>250</v>
      </c>
      <c r="G772" s="343"/>
      <c r="H772" s="343" t="s">
        <v>250</v>
      </c>
      <c r="I772" s="350">
        <v>64682</v>
      </c>
      <c r="J772" s="343" t="s">
        <v>250</v>
      </c>
      <c r="K772" s="343" t="s">
        <v>250</v>
      </c>
      <c r="L772" s="343" t="s">
        <v>250</v>
      </c>
      <c r="M772" s="343" t="s">
        <v>250</v>
      </c>
      <c r="N772" s="350" t="s">
        <v>853</v>
      </c>
      <c r="O772" s="345"/>
      <c r="Q772" s="360">
        <f t="shared" si="286"/>
        <v>0</v>
      </c>
      <c r="R772" s="324" t="s">
        <v>250</v>
      </c>
      <c r="S772" s="345"/>
      <c r="U772" s="360">
        <f t="shared" si="287"/>
        <v>0</v>
      </c>
      <c r="W772" s="456"/>
      <c r="X772" s="456"/>
      <c r="Y772" s="456"/>
    </row>
    <row r="773" spans="1:25" ht="15" customHeight="1">
      <c r="A773" s="319">
        <v>763</v>
      </c>
      <c r="B773" s="319">
        <f t="shared" si="265"/>
        <v>5</v>
      </c>
      <c r="C773" s="320">
        <v>64688</v>
      </c>
      <c r="D773" s="320" t="s">
        <v>1547</v>
      </c>
      <c r="F773" s="343" t="s">
        <v>250</v>
      </c>
      <c r="G773" s="343"/>
      <c r="H773" s="343" t="s">
        <v>250</v>
      </c>
      <c r="I773" s="350">
        <v>64688</v>
      </c>
      <c r="J773" s="343" t="s">
        <v>250</v>
      </c>
      <c r="K773" s="343" t="s">
        <v>250</v>
      </c>
      <c r="L773" s="343" t="s">
        <v>250</v>
      </c>
      <c r="M773" s="343" t="s">
        <v>250</v>
      </c>
      <c r="N773" s="350" t="s">
        <v>851</v>
      </c>
      <c r="O773" s="345"/>
      <c r="Q773" s="360">
        <f t="shared" si="286"/>
        <v>0</v>
      </c>
      <c r="R773" s="324" t="s">
        <v>250</v>
      </c>
      <c r="S773" s="345"/>
      <c r="U773" s="360">
        <f t="shared" si="287"/>
        <v>0</v>
      </c>
      <c r="W773" s="456"/>
      <c r="X773" s="456"/>
      <c r="Y773" s="456"/>
    </row>
    <row r="774" spans="1:25" ht="15" customHeight="1">
      <c r="A774" s="319">
        <v>764</v>
      </c>
      <c r="B774" s="319">
        <f t="shared" si="265"/>
        <v>4</v>
      </c>
      <c r="C774" s="320">
        <v>6469</v>
      </c>
      <c r="D774" s="320" t="s">
        <v>1547</v>
      </c>
      <c r="F774" s="343" t="s">
        <v>250</v>
      </c>
      <c r="G774" s="343"/>
      <c r="H774" s="346">
        <v>6469</v>
      </c>
      <c r="I774" s="343" t="s">
        <v>250</v>
      </c>
      <c r="J774" s="343" t="s">
        <v>250</v>
      </c>
      <c r="K774" s="343" t="s">
        <v>250</v>
      </c>
      <c r="L774" s="343" t="s">
        <v>250</v>
      </c>
      <c r="M774" s="343" t="s">
        <v>250</v>
      </c>
      <c r="N774" s="346" t="s">
        <v>854</v>
      </c>
      <c r="O774" s="345"/>
      <c r="Q774" s="345">
        <f>O774</f>
        <v>0</v>
      </c>
      <c r="R774" s="324" t="s">
        <v>250</v>
      </c>
      <c r="S774" s="345"/>
      <c r="U774" s="345">
        <f>S774</f>
        <v>0</v>
      </c>
      <c r="W774" s="456"/>
      <c r="X774" s="456"/>
      <c r="Y774" s="456"/>
    </row>
    <row r="775" spans="1:25" ht="15" customHeight="1">
      <c r="A775" s="319">
        <v>765</v>
      </c>
      <c r="B775" s="319">
        <f t="shared" si="265"/>
        <v>3</v>
      </c>
      <c r="C775" s="320">
        <v>647</v>
      </c>
      <c r="D775" s="320" t="s">
        <v>1547</v>
      </c>
      <c r="F775" s="343" t="s">
        <v>250</v>
      </c>
      <c r="G775" s="344">
        <v>647</v>
      </c>
      <c r="H775" s="343" t="s">
        <v>250</v>
      </c>
      <c r="I775" s="343" t="s">
        <v>250</v>
      </c>
      <c r="J775" s="343" t="s">
        <v>250</v>
      </c>
      <c r="K775" s="343" t="s">
        <v>250</v>
      </c>
      <c r="L775" s="343" t="s">
        <v>250</v>
      </c>
      <c r="M775" s="343" t="s">
        <v>250</v>
      </c>
      <c r="N775" s="344" t="s">
        <v>855</v>
      </c>
      <c r="O775" s="345"/>
      <c r="Q775" s="345">
        <f>O775</f>
        <v>0</v>
      </c>
      <c r="R775" s="324" t="s">
        <v>250</v>
      </c>
      <c r="S775" s="345"/>
      <c r="U775" s="345">
        <f>S775</f>
        <v>0</v>
      </c>
      <c r="W775" s="456"/>
      <c r="X775" s="456"/>
      <c r="Y775" s="456"/>
    </row>
    <row r="776" spans="1:25" ht="15" customHeight="1">
      <c r="A776" s="319">
        <v>766</v>
      </c>
      <c r="B776" s="319">
        <f t="shared" si="265"/>
        <v>3</v>
      </c>
      <c r="C776" s="320">
        <v>648</v>
      </c>
      <c r="D776" s="320" t="s">
        <v>1547</v>
      </c>
      <c r="F776" s="343" t="s">
        <v>250</v>
      </c>
      <c r="G776" s="344">
        <v>648</v>
      </c>
      <c r="H776" s="343" t="s">
        <v>250</v>
      </c>
      <c r="I776" s="343" t="s">
        <v>250</v>
      </c>
      <c r="J776" s="343" t="s">
        <v>250</v>
      </c>
      <c r="K776" s="343" t="s">
        <v>250</v>
      </c>
      <c r="L776" s="343" t="s">
        <v>250</v>
      </c>
      <c r="M776" s="343" t="s">
        <v>250</v>
      </c>
      <c r="N776" s="344" t="s">
        <v>856</v>
      </c>
      <c r="O776" s="345"/>
      <c r="Q776" s="345">
        <f>O776-SUM(Q777:Q888)</f>
        <v>0</v>
      </c>
      <c r="R776" s="324" t="s">
        <v>250</v>
      </c>
      <c r="S776" s="345"/>
      <c r="U776" s="345">
        <f>S776+U777+U786+U800+U873+U879+U886</f>
        <v>0</v>
      </c>
      <c r="W776" s="456"/>
      <c r="X776" s="456"/>
      <c r="Y776" s="456"/>
    </row>
    <row r="777" spans="1:25" s="319" customFormat="1" ht="15" customHeight="1">
      <c r="A777" s="319">
        <v>767</v>
      </c>
      <c r="B777" s="319">
        <f t="shared" si="265"/>
        <v>4</v>
      </c>
      <c r="C777" s="320">
        <v>6481</v>
      </c>
      <c r="D777" s="320"/>
      <c r="E777" s="320"/>
      <c r="F777" s="347" t="s">
        <v>250</v>
      </c>
      <c r="G777" s="347"/>
      <c r="H777" s="355">
        <v>6481</v>
      </c>
      <c r="I777" s="347" t="s">
        <v>250</v>
      </c>
      <c r="J777" s="347" t="s">
        <v>250</v>
      </c>
      <c r="K777" s="347" t="s">
        <v>250</v>
      </c>
      <c r="L777" s="347" t="s">
        <v>250</v>
      </c>
      <c r="M777" s="347" t="s">
        <v>250</v>
      </c>
      <c r="N777" s="355" t="s">
        <v>857</v>
      </c>
      <c r="O777" s="360"/>
      <c r="Q777" s="361">
        <f>O777-Q778-Q779-Q780-Q781-Q782-Q783-Q784-Q785</f>
        <v>0</v>
      </c>
      <c r="R777" s="319" t="s">
        <v>250</v>
      </c>
      <c r="S777" s="360"/>
      <c r="U777" s="361">
        <f>S777+U778+U779</f>
        <v>0</v>
      </c>
      <c r="W777" s="457"/>
      <c r="X777" s="457"/>
      <c r="Y777" s="457"/>
    </row>
    <row r="778" spans="1:25" s="319" customFormat="1" ht="15" customHeight="1">
      <c r="A778" s="319">
        <v>768</v>
      </c>
      <c r="B778" s="319">
        <f t="shared" si="265"/>
        <v>5</v>
      </c>
      <c r="C778" s="320">
        <v>64811</v>
      </c>
      <c r="D778" s="320"/>
      <c r="E778" s="320"/>
      <c r="F778" s="347" t="s">
        <v>250</v>
      </c>
      <c r="G778" s="347"/>
      <c r="H778" s="347" t="s">
        <v>250</v>
      </c>
      <c r="I778" s="348">
        <v>64811</v>
      </c>
      <c r="J778" s="347" t="s">
        <v>250</v>
      </c>
      <c r="K778" s="347" t="s">
        <v>250</v>
      </c>
      <c r="L778" s="347" t="s">
        <v>250</v>
      </c>
      <c r="M778" s="347" t="s">
        <v>250</v>
      </c>
      <c r="N778" s="348" t="s">
        <v>858</v>
      </c>
      <c r="O778" s="360"/>
      <c r="Q778" s="361">
        <f>O778</f>
        <v>0</v>
      </c>
      <c r="R778" s="319" t="s">
        <v>250</v>
      </c>
      <c r="S778" s="360"/>
      <c r="U778" s="361">
        <f>S778</f>
        <v>0</v>
      </c>
      <c r="W778" s="457"/>
      <c r="X778" s="457"/>
      <c r="Y778" s="457"/>
    </row>
    <row r="779" spans="1:25" s="319" customFormat="1" ht="15" customHeight="1">
      <c r="A779" s="319">
        <v>769</v>
      </c>
      <c r="B779" s="319">
        <f t="shared" si="265"/>
        <v>5</v>
      </c>
      <c r="C779" s="320">
        <v>64812</v>
      </c>
      <c r="D779" s="320"/>
      <c r="E779" s="320"/>
      <c r="F779" s="347" t="s">
        <v>250</v>
      </c>
      <c r="G779" s="347"/>
      <c r="H779" s="347" t="s">
        <v>250</v>
      </c>
      <c r="I779" s="348">
        <v>64812</v>
      </c>
      <c r="J779" s="347" t="s">
        <v>250</v>
      </c>
      <c r="K779" s="347" t="s">
        <v>250</v>
      </c>
      <c r="L779" s="347" t="s">
        <v>250</v>
      </c>
      <c r="M779" s="347" t="s">
        <v>250</v>
      </c>
      <c r="N779" s="348" t="s">
        <v>859</v>
      </c>
      <c r="O779" s="360"/>
      <c r="Q779" s="361">
        <f>O779-Q780-Q781-Q782-Q783-Q784-Q785</f>
        <v>0</v>
      </c>
      <c r="R779" s="319" t="s">
        <v>250</v>
      </c>
      <c r="S779" s="360"/>
      <c r="U779" s="361">
        <f>S779+U780+U781+U782+U783+U784+U785</f>
        <v>0</v>
      </c>
      <c r="W779" s="457"/>
      <c r="X779" s="457"/>
      <c r="Y779" s="457"/>
    </row>
    <row r="780" spans="1:25" s="319" customFormat="1" ht="15" customHeight="1">
      <c r="A780" s="319">
        <v>770</v>
      </c>
      <c r="B780" s="319">
        <f t="shared" ref="B780:B843" si="288">LEN(C780)</f>
        <v>6</v>
      </c>
      <c r="C780" s="320">
        <v>648121</v>
      </c>
      <c r="D780" s="320"/>
      <c r="E780" s="320"/>
      <c r="F780" s="347" t="s">
        <v>250</v>
      </c>
      <c r="G780" s="347"/>
      <c r="H780" s="347" t="s">
        <v>250</v>
      </c>
      <c r="I780" s="347" t="s">
        <v>250</v>
      </c>
      <c r="J780" s="353">
        <v>648121</v>
      </c>
      <c r="K780" s="347" t="s">
        <v>250</v>
      </c>
      <c r="L780" s="347" t="s">
        <v>250</v>
      </c>
      <c r="M780" s="347" t="s">
        <v>250</v>
      </c>
      <c r="N780" s="353" t="s">
        <v>860</v>
      </c>
      <c r="O780" s="360"/>
      <c r="Q780" s="349">
        <f t="shared" ref="Q780:Q785" si="289">O780</f>
        <v>0</v>
      </c>
      <c r="R780" s="319" t="s">
        <v>250</v>
      </c>
      <c r="S780" s="360"/>
      <c r="U780" s="349">
        <f t="shared" ref="U780:U785" si="290">S780</f>
        <v>0</v>
      </c>
      <c r="W780" s="457"/>
      <c r="X780" s="457"/>
      <c r="Y780" s="457"/>
    </row>
    <row r="781" spans="1:25" s="319" customFormat="1" ht="15" customHeight="1">
      <c r="A781" s="319">
        <v>771</v>
      </c>
      <c r="B781" s="319">
        <f t="shared" si="288"/>
        <v>6</v>
      </c>
      <c r="C781" s="320">
        <v>648122</v>
      </c>
      <c r="D781" s="320"/>
      <c r="E781" s="320"/>
      <c r="F781" s="347" t="s">
        <v>250</v>
      </c>
      <c r="G781" s="347"/>
      <c r="H781" s="347" t="s">
        <v>250</v>
      </c>
      <c r="I781" s="347" t="s">
        <v>250</v>
      </c>
      <c r="J781" s="353">
        <v>648122</v>
      </c>
      <c r="K781" s="347" t="s">
        <v>250</v>
      </c>
      <c r="L781" s="347" t="s">
        <v>250</v>
      </c>
      <c r="M781" s="347" t="s">
        <v>250</v>
      </c>
      <c r="N781" s="353" t="s">
        <v>861</v>
      </c>
      <c r="O781" s="360"/>
      <c r="Q781" s="349">
        <f t="shared" si="289"/>
        <v>0</v>
      </c>
      <c r="R781" s="319" t="s">
        <v>250</v>
      </c>
      <c r="S781" s="360"/>
      <c r="U781" s="349">
        <f t="shared" si="290"/>
        <v>0</v>
      </c>
      <c r="W781" s="457"/>
      <c r="X781" s="457"/>
      <c r="Y781" s="457"/>
    </row>
    <row r="782" spans="1:25" s="319" customFormat="1" ht="15" customHeight="1">
      <c r="A782" s="319">
        <v>772</v>
      </c>
      <c r="B782" s="319">
        <f t="shared" si="288"/>
        <v>6</v>
      </c>
      <c r="C782" s="320">
        <v>648123</v>
      </c>
      <c r="D782" s="320"/>
      <c r="E782" s="320"/>
      <c r="F782" s="347" t="s">
        <v>250</v>
      </c>
      <c r="G782" s="347"/>
      <c r="H782" s="347" t="s">
        <v>250</v>
      </c>
      <c r="I782" s="347" t="s">
        <v>250</v>
      </c>
      <c r="J782" s="353">
        <v>648123</v>
      </c>
      <c r="K782" s="347" t="s">
        <v>250</v>
      </c>
      <c r="L782" s="347" t="s">
        <v>250</v>
      </c>
      <c r="M782" s="347" t="s">
        <v>250</v>
      </c>
      <c r="N782" s="353" t="s">
        <v>862</v>
      </c>
      <c r="O782" s="360"/>
      <c r="Q782" s="349">
        <f t="shared" si="289"/>
        <v>0</v>
      </c>
      <c r="R782" s="319" t="s">
        <v>250</v>
      </c>
      <c r="S782" s="360"/>
      <c r="U782" s="349">
        <f t="shared" si="290"/>
        <v>0</v>
      </c>
      <c r="W782" s="457"/>
      <c r="X782" s="457"/>
      <c r="Y782" s="457"/>
    </row>
    <row r="783" spans="1:25" s="319" customFormat="1" ht="15" customHeight="1">
      <c r="A783" s="319">
        <v>773</v>
      </c>
      <c r="B783" s="319">
        <f t="shared" si="288"/>
        <v>6</v>
      </c>
      <c r="C783" s="320">
        <v>648124</v>
      </c>
      <c r="D783" s="320"/>
      <c r="E783" s="320"/>
      <c r="F783" s="347" t="s">
        <v>250</v>
      </c>
      <c r="G783" s="347"/>
      <c r="H783" s="347" t="s">
        <v>250</v>
      </c>
      <c r="I783" s="347" t="s">
        <v>250</v>
      </c>
      <c r="J783" s="353">
        <v>648124</v>
      </c>
      <c r="K783" s="347" t="s">
        <v>250</v>
      </c>
      <c r="L783" s="347" t="s">
        <v>250</v>
      </c>
      <c r="M783" s="347" t="s">
        <v>250</v>
      </c>
      <c r="N783" s="353" t="s">
        <v>863</v>
      </c>
      <c r="O783" s="360"/>
      <c r="Q783" s="349">
        <f t="shared" si="289"/>
        <v>0</v>
      </c>
      <c r="R783" s="319" t="s">
        <v>250</v>
      </c>
      <c r="S783" s="360"/>
      <c r="U783" s="349">
        <f t="shared" si="290"/>
        <v>0</v>
      </c>
      <c r="W783" s="457"/>
      <c r="X783" s="457"/>
      <c r="Y783" s="457"/>
    </row>
    <row r="784" spans="1:25" s="319" customFormat="1" ht="15" customHeight="1">
      <c r="A784" s="319">
        <v>774</v>
      </c>
      <c r="B784" s="319">
        <f t="shared" si="288"/>
        <v>6</v>
      </c>
      <c r="C784" s="320">
        <v>648125</v>
      </c>
      <c r="D784" s="320"/>
      <c r="E784" s="320"/>
      <c r="F784" s="347" t="s">
        <v>250</v>
      </c>
      <c r="G784" s="347"/>
      <c r="H784" s="347" t="s">
        <v>250</v>
      </c>
      <c r="I784" s="347" t="s">
        <v>250</v>
      </c>
      <c r="J784" s="353">
        <v>648125</v>
      </c>
      <c r="K784" s="347" t="s">
        <v>250</v>
      </c>
      <c r="L784" s="347" t="s">
        <v>250</v>
      </c>
      <c r="M784" s="347" t="s">
        <v>250</v>
      </c>
      <c r="N784" s="353" t="s">
        <v>864</v>
      </c>
      <c r="O784" s="360"/>
      <c r="Q784" s="349">
        <f t="shared" si="289"/>
        <v>0</v>
      </c>
      <c r="R784" s="319" t="s">
        <v>250</v>
      </c>
      <c r="S784" s="360"/>
      <c r="U784" s="349">
        <f t="shared" si="290"/>
        <v>0</v>
      </c>
      <c r="W784" s="457"/>
      <c r="X784" s="457"/>
      <c r="Y784" s="457"/>
    </row>
    <row r="785" spans="1:25" s="319" customFormat="1" ht="15" customHeight="1">
      <c r="A785" s="319">
        <v>775</v>
      </c>
      <c r="B785" s="319">
        <f t="shared" si="288"/>
        <v>6</v>
      </c>
      <c r="C785" s="320">
        <v>648128</v>
      </c>
      <c r="D785" s="320"/>
      <c r="E785" s="320"/>
      <c r="F785" s="347" t="s">
        <v>250</v>
      </c>
      <c r="G785" s="347"/>
      <c r="H785" s="347" t="s">
        <v>250</v>
      </c>
      <c r="I785" s="347" t="s">
        <v>250</v>
      </c>
      <c r="J785" s="353">
        <v>648128</v>
      </c>
      <c r="K785" s="347" t="s">
        <v>250</v>
      </c>
      <c r="L785" s="347" t="s">
        <v>250</v>
      </c>
      <c r="M785" s="347" t="s">
        <v>250</v>
      </c>
      <c r="N785" s="353" t="s">
        <v>865</v>
      </c>
      <c r="O785" s="360"/>
      <c r="Q785" s="349">
        <f t="shared" si="289"/>
        <v>0</v>
      </c>
      <c r="R785" s="319" t="s">
        <v>250</v>
      </c>
      <c r="S785" s="360"/>
      <c r="U785" s="349">
        <f t="shared" si="290"/>
        <v>0</v>
      </c>
      <c r="W785" s="457"/>
      <c r="X785" s="457"/>
      <c r="Y785" s="457"/>
    </row>
    <row r="786" spans="1:25" s="319" customFormat="1" ht="15" customHeight="1">
      <c r="A786" s="319">
        <v>776</v>
      </c>
      <c r="B786" s="319">
        <f t="shared" si="288"/>
        <v>4</v>
      </c>
      <c r="C786" s="320">
        <v>6482</v>
      </c>
      <c r="D786" s="320"/>
      <c r="E786" s="320"/>
      <c r="F786" s="347" t="s">
        <v>250</v>
      </c>
      <c r="G786" s="347"/>
      <c r="H786" s="355">
        <v>6482</v>
      </c>
      <c r="I786" s="347" t="s">
        <v>250</v>
      </c>
      <c r="J786" s="347" t="s">
        <v>250</v>
      </c>
      <c r="K786" s="347" t="s">
        <v>250</v>
      </c>
      <c r="L786" s="347" t="s">
        <v>250</v>
      </c>
      <c r="M786" s="347" t="s">
        <v>250</v>
      </c>
      <c r="N786" s="355" t="s">
        <v>866</v>
      </c>
      <c r="O786" s="360"/>
      <c r="Q786" s="361">
        <f>O786-Q787-Q788-Q789-Q790-Q791-Q792-Q793-Q794-Q795-Q796-Q797-Q798-Q799</f>
        <v>0</v>
      </c>
      <c r="R786" s="319" t="s">
        <v>250</v>
      </c>
      <c r="S786" s="360"/>
      <c r="U786" s="361">
        <f>S786+U787+U790+U791+U795+U796+U799</f>
        <v>0</v>
      </c>
      <c r="W786" s="457"/>
      <c r="X786" s="457"/>
      <c r="Y786" s="457"/>
    </row>
    <row r="787" spans="1:25" s="319" customFormat="1" ht="15" customHeight="1">
      <c r="A787" s="319">
        <v>777</v>
      </c>
      <c r="B787" s="319">
        <f t="shared" si="288"/>
        <v>5</v>
      </c>
      <c r="C787" s="320">
        <v>64821</v>
      </c>
      <c r="D787" s="320"/>
      <c r="E787" s="320"/>
      <c r="F787" s="347" t="s">
        <v>250</v>
      </c>
      <c r="G787" s="347"/>
      <c r="H787" s="347" t="s">
        <v>250</v>
      </c>
      <c r="I787" s="348">
        <v>64821</v>
      </c>
      <c r="J787" s="347" t="s">
        <v>250</v>
      </c>
      <c r="K787" s="347" t="s">
        <v>250</v>
      </c>
      <c r="L787" s="347" t="s">
        <v>250</v>
      </c>
      <c r="M787" s="347" t="s">
        <v>250</v>
      </c>
      <c r="N787" s="348" t="s">
        <v>867</v>
      </c>
      <c r="O787" s="360"/>
      <c r="Q787" s="361">
        <f>O787-Q788-Q789</f>
        <v>0</v>
      </c>
      <c r="R787" s="319" t="s">
        <v>250</v>
      </c>
      <c r="S787" s="360"/>
      <c r="U787" s="361">
        <f>S787+U788+U789</f>
        <v>0</v>
      </c>
      <c r="W787" s="457"/>
      <c r="X787" s="457"/>
      <c r="Y787" s="457"/>
    </row>
    <row r="788" spans="1:25" s="319" customFormat="1" ht="15" customHeight="1">
      <c r="A788" s="319">
        <v>778</v>
      </c>
      <c r="B788" s="319">
        <f t="shared" si="288"/>
        <v>6</v>
      </c>
      <c r="C788" s="320">
        <v>648211</v>
      </c>
      <c r="D788" s="320"/>
      <c r="E788" s="320"/>
      <c r="F788" s="347" t="s">
        <v>250</v>
      </c>
      <c r="G788" s="347"/>
      <c r="H788" s="347" t="s">
        <v>250</v>
      </c>
      <c r="I788" s="347" t="s">
        <v>250</v>
      </c>
      <c r="J788" s="353">
        <v>648211</v>
      </c>
      <c r="K788" s="347" t="s">
        <v>250</v>
      </c>
      <c r="L788" s="347" t="s">
        <v>250</v>
      </c>
      <c r="M788" s="347" t="s">
        <v>250</v>
      </c>
      <c r="N788" s="353" t="s">
        <v>868</v>
      </c>
      <c r="O788" s="360"/>
      <c r="Q788" s="349">
        <f t="shared" ref="Q788:Q789" si="291">O788</f>
        <v>0</v>
      </c>
      <c r="R788" s="319" t="s">
        <v>250</v>
      </c>
      <c r="S788" s="360"/>
      <c r="U788" s="349">
        <f t="shared" ref="U788:U789" si="292">S788</f>
        <v>0</v>
      </c>
      <c r="W788" s="457"/>
      <c r="X788" s="457"/>
      <c r="Y788" s="457"/>
    </row>
    <row r="789" spans="1:25" s="319" customFormat="1" ht="15" customHeight="1">
      <c r="A789" s="319">
        <v>779</v>
      </c>
      <c r="B789" s="319">
        <f t="shared" si="288"/>
        <v>6</v>
      </c>
      <c r="C789" s="320">
        <v>648212</v>
      </c>
      <c r="D789" s="320"/>
      <c r="E789" s="320"/>
      <c r="F789" s="347" t="s">
        <v>250</v>
      </c>
      <c r="G789" s="347"/>
      <c r="H789" s="347" t="s">
        <v>250</v>
      </c>
      <c r="I789" s="347" t="s">
        <v>250</v>
      </c>
      <c r="J789" s="353">
        <v>648212</v>
      </c>
      <c r="K789" s="347" t="s">
        <v>250</v>
      </c>
      <c r="L789" s="347" t="s">
        <v>250</v>
      </c>
      <c r="M789" s="347" t="s">
        <v>250</v>
      </c>
      <c r="N789" s="353" t="s">
        <v>869</v>
      </c>
      <c r="O789" s="360"/>
      <c r="Q789" s="349">
        <f t="shared" si="291"/>
        <v>0</v>
      </c>
      <c r="R789" s="319" t="s">
        <v>250</v>
      </c>
      <c r="S789" s="360"/>
      <c r="U789" s="349">
        <f t="shared" si="292"/>
        <v>0</v>
      </c>
      <c r="W789" s="457"/>
      <c r="X789" s="457"/>
      <c r="Y789" s="457"/>
    </row>
    <row r="790" spans="1:25" s="319" customFormat="1" ht="15" customHeight="1">
      <c r="A790" s="319">
        <v>780</v>
      </c>
      <c r="B790" s="319">
        <f t="shared" si="288"/>
        <v>5</v>
      </c>
      <c r="C790" s="320">
        <v>64822</v>
      </c>
      <c r="D790" s="320"/>
      <c r="E790" s="320"/>
      <c r="F790" s="347" t="s">
        <v>250</v>
      </c>
      <c r="G790" s="347"/>
      <c r="H790" s="347" t="s">
        <v>250</v>
      </c>
      <c r="I790" s="348">
        <v>64822</v>
      </c>
      <c r="J790" s="347" t="s">
        <v>250</v>
      </c>
      <c r="K790" s="347" t="s">
        <v>250</v>
      </c>
      <c r="L790" s="347" t="s">
        <v>250</v>
      </c>
      <c r="M790" s="347" t="s">
        <v>250</v>
      </c>
      <c r="N790" s="348" t="s">
        <v>870</v>
      </c>
      <c r="O790" s="360"/>
      <c r="Q790" s="361">
        <f>O790</f>
        <v>0</v>
      </c>
      <c r="R790" s="319" t="s">
        <v>250</v>
      </c>
      <c r="S790" s="360"/>
      <c r="U790" s="361">
        <f>S790</f>
        <v>0</v>
      </c>
      <c r="W790" s="457"/>
      <c r="X790" s="457"/>
      <c r="Y790" s="457"/>
    </row>
    <row r="791" spans="1:25" s="319" customFormat="1" ht="15" customHeight="1">
      <c r="A791" s="319">
        <v>781</v>
      </c>
      <c r="B791" s="319">
        <f t="shared" si="288"/>
        <v>5</v>
      </c>
      <c r="C791" s="320">
        <v>64823</v>
      </c>
      <c r="D791" s="320"/>
      <c r="E791" s="320"/>
      <c r="F791" s="347" t="s">
        <v>250</v>
      </c>
      <c r="G791" s="347"/>
      <c r="H791" s="347" t="s">
        <v>250</v>
      </c>
      <c r="I791" s="348">
        <v>64823</v>
      </c>
      <c r="J791" s="347" t="s">
        <v>250</v>
      </c>
      <c r="K791" s="347" t="s">
        <v>250</v>
      </c>
      <c r="L791" s="347" t="s">
        <v>250</v>
      </c>
      <c r="M791" s="347" t="s">
        <v>250</v>
      </c>
      <c r="N791" s="348" t="s">
        <v>871</v>
      </c>
      <c r="O791" s="360"/>
      <c r="Q791" s="361">
        <f>O791-Q792-Q793-Q794</f>
        <v>0</v>
      </c>
      <c r="R791" s="319" t="s">
        <v>250</v>
      </c>
      <c r="S791" s="360"/>
      <c r="U791" s="361">
        <f>S791+U792+U793+U794</f>
        <v>0</v>
      </c>
      <c r="W791" s="457"/>
      <c r="X791" s="457"/>
      <c r="Y791" s="457"/>
    </row>
    <row r="792" spans="1:25" s="319" customFormat="1" ht="15" customHeight="1">
      <c r="A792" s="319">
        <v>782</v>
      </c>
      <c r="B792" s="319">
        <f t="shared" si="288"/>
        <v>6</v>
      </c>
      <c r="C792" s="320">
        <v>648231</v>
      </c>
      <c r="D792" s="320"/>
      <c r="E792" s="320"/>
      <c r="F792" s="347" t="s">
        <v>250</v>
      </c>
      <c r="G792" s="347"/>
      <c r="H792" s="347" t="s">
        <v>250</v>
      </c>
      <c r="I792" s="347" t="s">
        <v>250</v>
      </c>
      <c r="J792" s="353">
        <v>648231</v>
      </c>
      <c r="K792" s="347" t="s">
        <v>250</v>
      </c>
      <c r="L792" s="347" t="s">
        <v>250</v>
      </c>
      <c r="M792" s="347" t="s">
        <v>250</v>
      </c>
      <c r="N792" s="353" t="s">
        <v>872</v>
      </c>
      <c r="O792" s="360"/>
      <c r="Q792" s="349">
        <f t="shared" ref="Q792:Q794" si="293">O792</f>
        <v>0</v>
      </c>
      <c r="R792" s="319" t="s">
        <v>250</v>
      </c>
      <c r="S792" s="360"/>
      <c r="U792" s="349">
        <f t="shared" ref="U792:U794" si="294">S792</f>
        <v>0</v>
      </c>
      <c r="W792" s="457"/>
      <c r="X792" s="457"/>
      <c r="Y792" s="457"/>
    </row>
    <row r="793" spans="1:25" s="319" customFormat="1" ht="15" customHeight="1">
      <c r="A793" s="319">
        <v>783</v>
      </c>
      <c r="B793" s="319">
        <f t="shared" si="288"/>
        <v>6</v>
      </c>
      <c r="C793" s="320">
        <v>648232</v>
      </c>
      <c r="D793" s="320"/>
      <c r="E793" s="320"/>
      <c r="F793" s="347" t="s">
        <v>250</v>
      </c>
      <c r="G793" s="347"/>
      <c r="H793" s="347" t="s">
        <v>250</v>
      </c>
      <c r="I793" s="347" t="s">
        <v>250</v>
      </c>
      <c r="J793" s="353">
        <v>648232</v>
      </c>
      <c r="K793" s="347" t="s">
        <v>250</v>
      </c>
      <c r="L793" s="347" t="s">
        <v>250</v>
      </c>
      <c r="M793" s="347" t="s">
        <v>250</v>
      </c>
      <c r="N793" s="353" t="s">
        <v>873</v>
      </c>
      <c r="O793" s="360"/>
      <c r="Q793" s="349">
        <f t="shared" si="293"/>
        <v>0</v>
      </c>
      <c r="R793" s="319" t="s">
        <v>250</v>
      </c>
      <c r="S793" s="360"/>
      <c r="U793" s="349">
        <f t="shared" si="294"/>
        <v>0</v>
      </c>
      <c r="W793" s="457"/>
      <c r="X793" s="457"/>
      <c r="Y793" s="457"/>
    </row>
    <row r="794" spans="1:25" s="319" customFormat="1" ht="15" customHeight="1">
      <c r="A794" s="319">
        <v>784</v>
      </c>
      <c r="B794" s="319">
        <f t="shared" si="288"/>
        <v>6</v>
      </c>
      <c r="C794" s="320">
        <v>648238</v>
      </c>
      <c r="D794" s="320"/>
      <c r="E794" s="320"/>
      <c r="F794" s="347" t="s">
        <v>250</v>
      </c>
      <c r="G794" s="347"/>
      <c r="H794" s="347" t="s">
        <v>250</v>
      </c>
      <c r="I794" s="347" t="s">
        <v>250</v>
      </c>
      <c r="J794" s="353">
        <v>648238</v>
      </c>
      <c r="K794" s="347" t="s">
        <v>250</v>
      </c>
      <c r="L794" s="347" t="s">
        <v>250</v>
      </c>
      <c r="M794" s="347" t="s">
        <v>250</v>
      </c>
      <c r="N794" s="353" t="s">
        <v>874</v>
      </c>
      <c r="O794" s="360"/>
      <c r="Q794" s="349">
        <f t="shared" si="293"/>
        <v>0</v>
      </c>
      <c r="R794" s="319" t="s">
        <v>250</v>
      </c>
      <c r="S794" s="360"/>
      <c r="U794" s="349">
        <f t="shared" si="294"/>
        <v>0</v>
      </c>
      <c r="W794" s="457"/>
      <c r="X794" s="457"/>
      <c r="Y794" s="457"/>
    </row>
    <row r="795" spans="1:25" s="319" customFormat="1" ht="15" customHeight="1">
      <c r="A795" s="319">
        <v>785</v>
      </c>
      <c r="B795" s="319">
        <f t="shared" si="288"/>
        <v>5</v>
      </c>
      <c r="C795" s="320">
        <v>64824</v>
      </c>
      <c r="D795" s="320"/>
      <c r="E795" s="320"/>
      <c r="F795" s="347" t="s">
        <v>250</v>
      </c>
      <c r="G795" s="347"/>
      <c r="H795" s="347" t="s">
        <v>250</v>
      </c>
      <c r="I795" s="348">
        <v>64824</v>
      </c>
      <c r="J795" s="347" t="s">
        <v>250</v>
      </c>
      <c r="K795" s="347" t="s">
        <v>250</v>
      </c>
      <c r="L795" s="347" t="s">
        <v>250</v>
      </c>
      <c r="M795" s="347" t="s">
        <v>250</v>
      </c>
      <c r="N795" s="348" t="s">
        <v>875</v>
      </c>
      <c r="O795" s="360"/>
      <c r="Q795" s="361">
        <f>O795</f>
        <v>0</v>
      </c>
      <c r="R795" s="319" t="s">
        <v>250</v>
      </c>
      <c r="S795" s="360"/>
      <c r="U795" s="361">
        <f>S795</f>
        <v>0</v>
      </c>
      <c r="W795" s="457"/>
      <c r="X795" s="457"/>
      <c r="Y795" s="457"/>
    </row>
    <row r="796" spans="1:25" s="319" customFormat="1" ht="15" customHeight="1">
      <c r="A796" s="319">
        <v>786</v>
      </c>
      <c r="B796" s="319">
        <f t="shared" si="288"/>
        <v>5</v>
      </c>
      <c r="C796" s="320">
        <v>64825</v>
      </c>
      <c r="D796" s="320"/>
      <c r="E796" s="320"/>
      <c r="F796" s="347" t="s">
        <v>250</v>
      </c>
      <c r="G796" s="347"/>
      <c r="H796" s="347" t="s">
        <v>250</v>
      </c>
      <c r="I796" s="348">
        <v>64825</v>
      </c>
      <c r="J796" s="347" t="s">
        <v>250</v>
      </c>
      <c r="K796" s="347" t="s">
        <v>250</v>
      </c>
      <c r="L796" s="347" t="s">
        <v>250</v>
      </c>
      <c r="M796" s="347" t="s">
        <v>250</v>
      </c>
      <c r="N796" s="348" t="s">
        <v>876</v>
      </c>
      <c r="O796" s="360"/>
      <c r="Q796" s="361">
        <f>O796-Q797-Q798</f>
        <v>0</v>
      </c>
      <c r="R796" s="319" t="s">
        <v>250</v>
      </c>
      <c r="S796" s="360"/>
      <c r="U796" s="361">
        <f>S796+U797+U798</f>
        <v>0</v>
      </c>
      <c r="W796" s="457"/>
      <c r="X796" s="457"/>
      <c r="Y796" s="457"/>
    </row>
    <row r="797" spans="1:25" s="319" customFormat="1" ht="15" customHeight="1">
      <c r="A797" s="319">
        <v>787</v>
      </c>
      <c r="B797" s="319">
        <f t="shared" si="288"/>
        <v>6</v>
      </c>
      <c r="C797" s="320">
        <v>648251</v>
      </c>
      <c r="D797" s="320"/>
      <c r="E797" s="320"/>
      <c r="F797" s="347" t="s">
        <v>250</v>
      </c>
      <c r="G797" s="347"/>
      <c r="H797" s="347" t="s">
        <v>250</v>
      </c>
      <c r="I797" s="347" t="s">
        <v>250</v>
      </c>
      <c r="J797" s="353">
        <v>648251</v>
      </c>
      <c r="K797" s="347" t="s">
        <v>250</v>
      </c>
      <c r="L797" s="347" t="s">
        <v>250</v>
      </c>
      <c r="M797" s="347" t="s">
        <v>250</v>
      </c>
      <c r="N797" s="353" t="s">
        <v>877</v>
      </c>
      <c r="O797" s="360"/>
      <c r="Q797" s="349">
        <f t="shared" ref="Q797:Q798" si="295">O797</f>
        <v>0</v>
      </c>
      <c r="R797" s="319" t="s">
        <v>250</v>
      </c>
      <c r="S797" s="360"/>
      <c r="U797" s="349">
        <f t="shared" ref="U797:U798" si="296">S797</f>
        <v>0</v>
      </c>
      <c r="W797" s="457"/>
      <c r="X797" s="457"/>
      <c r="Y797" s="457"/>
    </row>
    <row r="798" spans="1:25" s="319" customFormat="1" ht="15" customHeight="1">
      <c r="A798" s="319">
        <v>788</v>
      </c>
      <c r="B798" s="319">
        <f t="shared" si="288"/>
        <v>6</v>
      </c>
      <c r="C798" s="320">
        <v>648258</v>
      </c>
      <c r="D798" s="320"/>
      <c r="E798" s="320"/>
      <c r="F798" s="347" t="s">
        <v>250</v>
      </c>
      <c r="G798" s="347"/>
      <c r="H798" s="347" t="s">
        <v>250</v>
      </c>
      <c r="I798" s="347" t="s">
        <v>250</v>
      </c>
      <c r="J798" s="353">
        <v>648258</v>
      </c>
      <c r="K798" s="347" t="s">
        <v>250</v>
      </c>
      <c r="L798" s="347" t="s">
        <v>250</v>
      </c>
      <c r="M798" s="347" t="s">
        <v>250</v>
      </c>
      <c r="N798" s="353" t="s">
        <v>878</v>
      </c>
      <c r="O798" s="360"/>
      <c r="Q798" s="349">
        <f t="shared" si="295"/>
        <v>0</v>
      </c>
      <c r="R798" s="319" t="s">
        <v>250</v>
      </c>
      <c r="S798" s="360"/>
      <c r="U798" s="349">
        <f t="shared" si="296"/>
        <v>0</v>
      </c>
      <c r="W798" s="457"/>
      <c r="X798" s="457"/>
      <c r="Y798" s="457"/>
    </row>
    <row r="799" spans="1:25" s="319" customFormat="1" ht="15" customHeight="1">
      <c r="A799" s="319">
        <v>789</v>
      </c>
      <c r="B799" s="319">
        <f t="shared" si="288"/>
        <v>5</v>
      </c>
      <c r="C799" s="320">
        <v>64828</v>
      </c>
      <c r="D799" s="320"/>
      <c r="E799" s="320"/>
      <c r="F799" s="347" t="s">
        <v>250</v>
      </c>
      <c r="G799" s="347"/>
      <c r="H799" s="347" t="s">
        <v>250</v>
      </c>
      <c r="I799" s="348">
        <v>64828</v>
      </c>
      <c r="J799" s="347" t="s">
        <v>250</v>
      </c>
      <c r="K799" s="347" t="s">
        <v>250</v>
      </c>
      <c r="L799" s="347" t="s">
        <v>250</v>
      </c>
      <c r="M799" s="347" t="s">
        <v>250</v>
      </c>
      <c r="N799" s="348" t="s">
        <v>879</v>
      </c>
      <c r="O799" s="360"/>
      <c r="Q799" s="361">
        <f>O799</f>
        <v>0</v>
      </c>
      <c r="R799" s="319" t="s">
        <v>250</v>
      </c>
      <c r="S799" s="360"/>
      <c r="U799" s="361">
        <f>S799</f>
        <v>0</v>
      </c>
      <c r="W799" s="457"/>
      <c r="X799" s="457"/>
      <c r="Y799" s="457"/>
    </row>
    <row r="800" spans="1:25" s="319" customFormat="1" ht="15" customHeight="1">
      <c r="A800" s="319">
        <v>790</v>
      </c>
      <c r="B800" s="319">
        <f t="shared" si="288"/>
        <v>4</v>
      </c>
      <c r="C800" s="320">
        <v>6483</v>
      </c>
      <c r="D800" s="320"/>
      <c r="E800" s="320"/>
      <c r="F800" s="347" t="s">
        <v>250</v>
      </c>
      <c r="G800" s="347"/>
      <c r="H800" s="355">
        <v>6483</v>
      </c>
      <c r="I800" s="347" t="s">
        <v>250</v>
      </c>
      <c r="J800" s="347" t="s">
        <v>250</v>
      </c>
      <c r="K800" s="347" t="s">
        <v>250</v>
      </c>
      <c r="L800" s="347" t="s">
        <v>250</v>
      </c>
      <c r="M800" s="347" t="s">
        <v>250</v>
      </c>
      <c r="N800" s="355" t="s">
        <v>880</v>
      </c>
      <c r="O800" s="360"/>
      <c r="Q800" s="361">
        <f>O800-Q801-Q802-Q803-Q804-Q805-Q806-Q807-Q808-Q809-Q810-Q811-Q812-Q813-Q814-Q815-Q816-Q817-Q818-Q819-Q820-Q821-Q822-Q823-Q824-Q825-Q826-Q827-Q828-Q829-Q830-Q831-Q832-Q833-Q834-Q835-Q836-Q837-Q838-Q839-Q840-Q841-Q842-Q843-Q844-Q845-Q846-Q847-Q848-Q849-Q850-Q851-Q852-Q853-Q854-Q855-Q856-Q857-Q858-Q859-Q860-Q861-Q862-Q863-Q864-Q865-Q866-Q867-Q868-Q869-Q870-Q871-Q872</f>
        <v>0</v>
      </c>
      <c r="R800" s="319" t="s">
        <v>250</v>
      </c>
      <c r="S800" s="360"/>
      <c r="U800" s="361">
        <f>S800+U801+U858+U859+U867+U871+U872</f>
        <v>0</v>
      </c>
      <c r="W800" s="457"/>
      <c r="X800" s="457"/>
      <c r="Y800" s="457"/>
    </row>
    <row r="801" spans="1:25" s="319" customFormat="1" ht="15" customHeight="1">
      <c r="A801" s="319">
        <v>791</v>
      </c>
      <c r="B801" s="319">
        <f t="shared" si="288"/>
        <v>5</v>
      </c>
      <c r="C801" s="320">
        <v>64831</v>
      </c>
      <c r="D801" s="320"/>
      <c r="E801" s="320"/>
      <c r="F801" s="347" t="s">
        <v>250</v>
      </c>
      <c r="G801" s="347"/>
      <c r="H801" s="347" t="s">
        <v>250</v>
      </c>
      <c r="I801" s="348">
        <v>64831</v>
      </c>
      <c r="J801" s="347" t="s">
        <v>250</v>
      </c>
      <c r="K801" s="347" t="s">
        <v>250</v>
      </c>
      <c r="L801" s="347" t="s">
        <v>250</v>
      </c>
      <c r="M801" s="347" t="s">
        <v>250</v>
      </c>
      <c r="N801" s="348" t="s">
        <v>881</v>
      </c>
      <c r="O801" s="360"/>
      <c r="Q801" s="361">
        <f>O801-Q802-Q803-Q804-Q805-Q806-Q807-Q808-Q809-Q810-Q811-Q812-Q813-Q814-Q815-Q816-Q817-Q818-Q819-Q820-Q821-Q822-Q823-Q824-Q825-Q826-Q827-Q828-Q829-Q830-Q831-Q832-Q833-Q834-Q835-Q836-Q837-Q838-Q839-Q840-Q841-Q842-Q843-Q844-Q845-Q846-Q847-Q848-Q849-Q850-Q851-Q852-Q853-Q854-Q855-Q856-Q857</f>
        <v>0</v>
      </c>
      <c r="R801" s="319" t="s">
        <v>250</v>
      </c>
      <c r="S801" s="360"/>
      <c r="U801" s="361">
        <f>S801+U802+U810+U817+U822+U823+U848+U854+U855</f>
        <v>0</v>
      </c>
      <c r="W801" s="457"/>
      <c r="X801" s="457"/>
      <c r="Y801" s="457"/>
    </row>
    <row r="802" spans="1:25" s="319" customFormat="1" ht="15" customHeight="1">
      <c r="A802" s="319">
        <v>792</v>
      </c>
      <c r="B802" s="319">
        <f t="shared" si="288"/>
        <v>6</v>
      </c>
      <c r="C802" s="320">
        <v>648311</v>
      </c>
      <c r="D802" s="320"/>
      <c r="E802" s="320"/>
      <c r="F802" s="347" t="s">
        <v>250</v>
      </c>
      <c r="G802" s="347"/>
      <c r="H802" s="347" t="s">
        <v>250</v>
      </c>
      <c r="I802" s="347" t="s">
        <v>250</v>
      </c>
      <c r="J802" s="353">
        <v>648311</v>
      </c>
      <c r="K802" s="347" t="s">
        <v>250</v>
      </c>
      <c r="L802" s="347" t="s">
        <v>250</v>
      </c>
      <c r="M802" s="347" t="s">
        <v>250</v>
      </c>
      <c r="N802" s="353" t="s">
        <v>882</v>
      </c>
      <c r="O802" s="360"/>
      <c r="Q802" s="361">
        <f>O802-Q803-Q804-Q805-Q806-Q807-Q808-Q809</f>
        <v>0</v>
      </c>
      <c r="R802" s="319" t="s">
        <v>250</v>
      </c>
      <c r="S802" s="360"/>
      <c r="U802" s="361">
        <f>S802+U803+U807+U808+U809</f>
        <v>0</v>
      </c>
      <c r="W802" s="457"/>
      <c r="X802" s="457"/>
      <c r="Y802" s="457"/>
    </row>
    <row r="803" spans="1:25" s="319" customFormat="1" ht="15" customHeight="1">
      <c r="A803" s="319">
        <v>793</v>
      </c>
      <c r="B803" s="319">
        <f t="shared" si="288"/>
        <v>7</v>
      </c>
      <c r="C803" s="320">
        <v>6483111</v>
      </c>
      <c r="D803" s="320"/>
      <c r="E803" s="320"/>
      <c r="F803" s="347" t="s">
        <v>250</v>
      </c>
      <c r="G803" s="347"/>
      <c r="H803" s="347" t="s">
        <v>250</v>
      </c>
      <c r="I803" s="347" t="s">
        <v>250</v>
      </c>
      <c r="J803" s="347" t="s">
        <v>250</v>
      </c>
      <c r="K803" s="354">
        <v>6483111</v>
      </c>
      <c r="L803" s="347" t="s">
        <v>250</v>
      </c>
      <c r="M803" s="347" t="s">
        <v>250</v>
      </c>
      <c r="N803" s="354" t="s">
        <v>883</v>
      </c>
      <c r="O803" s="360"/>
      <c r="Q803" s="361">
        <f>O803-Q804-Q805-Q806</f>
        <v>0</v>
      </c>
      <c r="R803" s="319" t="s">
        <v>250</v>
      </c>
      <c r="S803" s="360"/>
      <c r="U803" s="361">
        <f>S803+U804+U805+U806</f>
        <v>0</v>
      </c>
      <c r="W803" s="457"/>
      <c r="X803" s="457"/>
      <c r="Y803" s="457"/>
    </row>
    <row r="804" spans="1:25" s="319" customFormat="1" ht="15" customHeight="1">
      <c r="A804" s="319">
        <v>794</v>
      </c>
      <c r="B804" s="319">
        <f t="shared" si="288"/>
        <v>8</v>
      </c>
      <c r="C804" s="320">
        <v>64831111</v>
      </c>
      <c r="D804" s="320"/>
      <c r="E804" s="320"/>
      <c r="F804" s="347" t="s">
        <v>250</v>
      </c>
      <c r="G804" s="347"/>
      <c r="H804" s="347" t="s">
        <v>250</v>
      </c>
      <c r="I804" s="347" t="s">
        <v>250</v>
      </c>
      <c r="J804" s="347" t="s">
        <v>250</v>
      </c>
      <c r="K804" s="347" t="s">
        <v>250</v>
      </c>
      <c r="L804" s="356">
        <v>64831111</v>
      </c>
      <c r="M804" s="347" t="s">
        <v>250</v>
      </c>
      <c r="N804" s="356" t="s">
        <v>884</v>
      </c>
      <c r="O804" s="360"/>
      <c r="Q804" s="349">
        <f>O804</f>
        <v>0</v>
      </c>
      <c r="R804" s="319" t="s">
        <v>250</v>
      </c>
      <c r="S804" s="360"/>
      <c r="U804" s="349">
        <f>Q804</f>
        <v>0</v>
      </c>
      <c r="W804" s="457"/>
      <c r="X804" s="457"/>
      <c r="Y804" s="457"/>
    </row>
    <row r="805" spans="1:25" s="319" customFormat="1" ht="15" customHeight="1">
      <c r="A805" s="319">
        <v>795</v>
      </c>
      <c r="B805" s="319">
        <f t="shared" si="288"/>
        <v>8</v>
      </c>
      <c r="C805" s="320">
        <v>64831112</v>
      </c>
      <c r="D805" s="320"/>
      <c r="E805" s="320"/>
      <c r="F805" s="347" t="s">
        <v>250</v>
      </c>
      <c r="G805" s="347"/>
      <c r="H805" s="347" t="s">
        <v>250</v>
      </c>
      <c r="I805" s="347" t="s">
        <v>250</v>
      </c>
      <c r="J805" s="347" t="s">
        <v>250</v>
      </c>
      <c r="K805" s="347" t="s">
        <v>250</v>
      </c>
      <c r="L805" s="356">
        <v>64831112</v>
      </c>
      <c r="M805" s="347" t="s">
        <v>250</v>
      </c>
      <c r="N805" s="356" t="s">
        <v>885</v>
      </c>
      <c r="O805" s="360"/>
      <c r="Q805" s="349">
        <f t="shared" ref="Q805:Q806" si="297">O805</f>
        <v>0</v>
      </c>
      <c r="R805" s="319" t="s">
        <v>250</v>
      </c>
      <c r="S805" s="360"/>
      <c r="U805" s="349">
        <f t="shared" ref="U805:U806" si="298">Q805</f>
        <v>0</v>
      </c>
      <c r="W805" s="457"/>
      <c r="X805" s="457"/>
      <c r="Y805" s="457"/>
    </row>
    <row r="806" spans="1:25" s="319" customFormat="1" ht="15" customHeight="1">
      <c r="A806" s="319">
        <v>796</v>
      </c>
      <c r="B806" s="319">
        <f t="shared" si="288"/>
        <v>8</v>
      </c>
      <c r="C806" s="320">
        <v>64831118</v>
      </c>
      <c r="D806" s="320"/>
      <c r="E806" s="320"/>
      <c r="F806" s="347" t="s">
        <v>250</v>
      </c>
      <c r="G806" s="347"/>
      <c r="H806" s="347" t="s">
        <v>250</v>
      </c>
      <c r="I806" s="347" t="s">
        <v>250</v>
      </c>
      <c r="J806" s="347" t="s">
        <v>250</v>
      </c>
      <c r="K806" s="347" t="s">
        <v>250</v>
      </c>
      <c r="L806" s="356">
        <v>64831118</v>
      </c>
      <c r="M806" s="347" t="s">
        <v>250</v>
      </c>
      <c r="N806" s="356" t="s">
        <v>886</v>
      </c>
      <c r="O806" s="360"/>
      <c r="Q806" s="349">
        <f t="shared" si="297"/>
        <v>0</v>
      </c>
      <c r="R806" s="319" t="s">
        <v>250</v>
      </c>
      <c r="S806" s="360"/>
      <c r="U806" s="349">
        <f t="shared" si="298"/>
        <v>0</v>
      </c>
      <c r="W806" s="457"/>
      <c r="X806" s="457"/>
      <c r="Y806" s="457"/>
    </row>
    <row r="807" spans="1:25" s="319" customFormat="1" ht="15" customHeight="1">
      <c r="A807" s="319">
        <v>797</v>
      </c>
      <c r="B807" s="319">
        <f t="shared" si="288"/>
        <v>7</v>
      </c>
      <c r="C807" s="320">
        <v>6483112</v>
      </c>
      <c r="D807" s="320"/>
      <c r="E807" s="320"/>
      <c r="F807" s="347" t="s">
        <v>250</v>
      </c>
      <c r="G807" s="347"/>
      <c r="H807" s="347" t="s">
        <v>250</v>
      </c>
      <c r="I807" s="347" t="s">
        <v>250</v>
      </c>
      <c r="J807" s="347" t="s">
        <v>250</v>
      </c>
      <c r="K807" s="354">
        <v>6483112</v>
      </c>
      <c r="L807" s="347" t="s">
        <v>250</v>
      </c>
      <c r="M807" s="347" t="s">
        <v>250</v>
      </c>
      <c r="N807" s="354" t="s">
        <v>887</v>
      </c>
      <c r="O807" s="360"/>
      <c r="Q807" s="361">
        <f>O807</f>
        <v>0</v>
      </c>
      <c r="R807" s="319" t="s">
        <v>250</v>
      </c>
      <c r="S807" s="360"/>
      <c r="U807" s="361">
        <f>S807</f>
        <v>0</v>
      </c>
      <c r="W807" s="457"/>
      <c r="X807" s="457"/>
      <c r="Y807" s="457"/>
    </row>
    <row r="808" spans="1:25" s="319" customFormat="1" ht="15" customHeight="1">
      <c r="A808" s="319">
        <v>798</v>
      </c>
      <c r="B808" s="319">
        <f t="shared" si="288"/>
        <v>7</v>
      </c>
      <c r="C808" s="320">
        <v>6483113</v>
      </c>
      <c r="D808" s="320"/>
      <c r="E808" s="320"/>
      <c r="F808" s="347" t="s">
        <v>250</v>
      </c>
      <c r="G808" s="347"/>
      <c r="H808" s="347" t="s">
        <v>250</v>
      </c>
      <c r="I808" s="347" t="s">
        <v>250</v>
      </c>
      <c r="J808" s="347" t="s">
        <v>250</v>
      </c>
      <c r="K808" s="354">
        <v>6483113</v>
      </c>
      <c r="L808" s="347" t="s">
        <v>250</v>
      </c>
      <c r="M808" s="347" t="s">
        <v>250</v>
      </c>
      <c r="N808" s="354" t="s">
        <v>659</v>
      </c>
      <c r="O808" s="360"/>
      <c r="Q808" s="361">
        <f t="shared" ref="Q808:Q809" si="299">O808</f>
        <v>0</v>
      </c>
      <c r="R808" s="319" t="s">
        <v>250</v>
      </c>
      <c r="S808" s="360"/>
      <c r="U808" s="361">
        <f t="shared" ref="U808:U809" si="300">S808</f>
        <v>0</v>
      </c>
      <c r="W808" s="457"/>
      <c r="X808" s="457"/>
      <c r="Y808" s="457"/>
    </row>
    <row r="809" spans="1:25" s="319" customFormat="1" ht="15" customHeight="1">
      <c r="A809" s="319">
        <v>799</v>
      </c>
      <c r="B809" s="319">
        <f t="shared" si="288"/>
        <v>7</v>
      </c>
      <c r="C809" s="320">
        <v>6483118</v>
      </c>
      <c r="D809" s="320"/>
      <c r="E809" s="320"/>
      <c r="F809" s="347" t="s">
        <v>250</v>
      </c>
      <c r="G809" s="347"/>
      <c r="H809" s="347" t="s">
        <v>250</v>
      </c>
      <c r="I809" s="347" t="s">
        <v>250</v>
      </c>
      <c r="J809" s="347" t="s">
        <v>250</v>
      </c>
      <c r="K809" s="354">
        <v>6483118</v>
      </c>
      <c r="L809" s="347" t="s">
        <v>250</v>
      </c>
      <c r="M809" s="347" t="s">
        <v>250</v>
      </c>
      <c r="N809" s="354" t="s">
        <v>888</v>
      </c>
      <c r="O809" s="360"/>
      <c r="Q809" s="361">
        <f t="shared" si="299"/>
        <v>0</v>
      </c>
      <c r="R809" s="319" t="s">
        <v>250</v>
      </c>
      <c r="S809" s="360"/>
      <c r="U809" s="361">
        <f t="shared" si="300"/>
        <v>0</v>
      </c>
      <c r="W809" s="457"/>
      <c r="X809" s="457"/>
      <c r="Y809" s="457"/>
    </row>
    <row r="810" spans="1:25" s="319" customFormat="1" ht="15" customHeight="1">
      <c r="A810" s="319">
        <v>800</v>
      </c>
      <c r="B810" s="319">
        <f t="shared" si="288"/>
        <v>6</v>
      </c>
      <c r="C810" s="320">
        <v>648312</v>
      </c>
      <c r="D810" s="320"/>
      <c r="E810" s="320"/>
      <c r="F810" s="347" t="s">
        <v>250</v>
      </c>
      <c r="G810" s="347"/>
      <c r="H810" s="347" t="s">
        <v>250</v>
      </c>
      <c r="I810" s="347" t="s">
        <v>250</v>
      </c>
      <c r="J810" s="353">
        <v>648312</v>
      </c>
      <c r="K810" s="347" t="s">
        <v>250</v>
      </c>
      <c r="L810" s="347" t="s">
        <v>250</v>
      </c>
      <c r="M810" s="347" t="s">
        <v>250</v>
      </c>
      <c r="N810" s="353" t="s">
        <v>889</v>
      </c>
      <c r="O810" s="360"/>
      <c r="Q810" s="361">
        <f>O810-Q811-Q812-Q813-Q814-Q815-Q816</f>
        <v>0</v>
      </c>
      <c r="R810" s="319" t="s">
        <v>250</v>
      </c>
      <c r="S810" s="360"/>
      <c r="U810" s="361">
        <f>S810+U811+U812+U813+U814+U815+U816</f>
        <v>0</v>
      </c>
      <c r="W810" s="457"/>
      <c r="X810" s="457"/>
      <c r="Y810" s="457"/>
    </row>
    <row r="811" spans="1:25" s="319" customFormat="1" ht="15" customHeight="1">
      <c r="A811" s="319">
        <v>801</v>
      </c>
      <c r="B811" s="319">
        <f t="shared" si="288"/>
        <v>7</v>
      </c>
      <c r="C811" s="320">
        <v>6483121</v>
      </c>
      <c r="D811" s="320"/>
      <c r="E811" s="320"/>
      <c r="F811" s="347" t="s">
        <v>250</v>
      </c>
      <c r="G811" s="347"/>
      <c r="H811" s="347" t="s">
        <v>250</v>
      </c>
      <c r="I811" s="347" t="s">
        <v>250</v>
      </c>
      <c r="J811" s="347" t="s">
        <v>250</v>
      </c>
      <c r="K811" s="354">
        <v>6483121</v>
      </c>
      <c r="L811" s="347" t="s">
        <v>250</v>
      </c>
      <c r="M811" s="347" t="s">
        <v>250</v>
      </c>
      <c r="N811" s="354" t="s">
        <v>466</v>
      </c>
      <c r="O811" s="360"/>
      <c r="Q811" s="361">
        <f t="shared" ref="Q811:Q816" si="301">O811</f>
        <v>0</v>
      </c>
      <c r="R811" s="319" t="s">
        <v>250</v>
      </c>
      <c r="S811" s="360"/>
      <c r="U811" s="361">
        <f t="shared" ref="U811:U816" si="302">S811</f>
        <v>0</v>
      </c>
      <c r="W811" s="457"/>
      <c r="X811" s="457"/>
      <c r="Y811" s="457"/>
    </row>
    <row r="812" spans="1:25" s="319" customFormat="1" ht="15" customHeight="1">
      <c r="A812" s="319">
        <v>802</v>
      </c>
      <c r="B812" s="319">
        <f t="shared" si="288"/>
        <v>7</v>
      </c>
      <c r="C812" s="320">
        <v>6483122</v>
      </c>
      <c r="D812" s="320"/>
      <c r="E812" s="320"/>
      <c r="F812" s="347" t="s">
        <v>250</v>
      </c>
      <c r="G812" s="347"/>
      <c r="H812" s="347" t="s">
        <v>250</v>
      </c>
      <c r="I812" s="347" t="s">
        <v>250</v>
      </c>
      <c r="J812" s="347" t="s">
        <v>250</v>
      </c>
      <c r="K812" s="354">
        <v>6483122</v>
      </c>
      <c r="L812" s="347" t="s">
        <v>250</v>
      </c>
      <c r="M812" s="347" t="s">
        <v>250</v>
      </c>
      <c r="N812" s="354" t="s">
        <v>539</v>
      </c>
      <c r="O812" s="360"/>
      <c r="Q812" s="361">
        <f t="shared" si="301"/>
        <v>0</v>
      </c>
      <c r="R812" s="319" t="s">
        <v>250</v>
      </c>
      <c r="S812" s="360"/>
      <c r="U812" s="361">
        <f t="shared" si="302"/>
        <v>0</v>
      </c>
      <c r="W812" s="457"/>
      <c r="X812" s="457"/>
      <c r="Y812" s="457"/>
    </row>
    <row r="813" spans="1:25" s="319" customFormat="1" ht="15" customHeight="1">
      <c r="A813" s="319">
        <v>803</v>
      </c>
      <c r="B813" s="319">
        <f t="shared" si="288"/>
        <v>7</v>
      </c>
      <c r="C813" s="320">
        <v>6483123</v>
      </c>
      <c r="D813" s="320"/>
      <c r="E813" s="320"/>
      <c r="F813" s="347" t="s">
        <v>250</v>
      </c>
      <c r="G813" s="347"/>
      <c r="H813" s="347" t="s">
        <v>250</v>
      </c>
      <c r="I813" s="347" t="s">
        <v>250</v>
      </c>
      <c r="J813" s="347" t="s">
        <v>250</v>
      </c>
      <c r="K813" s="354">
        <v>6483123</v>
      </c>
      <c r="L813" s="347" t="s">
        <v>250</v>
      </c>
      <c r="M813" s="347" t="s">
        <v>250</v>
      </c>
      <c r="N813" s="354" t="s">
        <v>890</v>
      </c>
      <c r="O813" s="360"/>
      <c r="Q813" s="361">
        <f t="shared" si="301"/>
        <v>0</v>
      </c>
      <c r="R813" s="319" t="s">
        <v>250</v>
      </c>
      <c r="S813" s="360"/>
      <c r="U813" s="361">
        <f t="shared" si="302"/>
        <v>0</v>
      </c>
      <c r="W813" s="457"/>
      <c r="X813" s="457"/>
      <c r="Y813" s="457"/>
    </row>
    <row r="814" spans="1:25" s="319" customFormat="1" ht="15" customHeight="1">
      <c r="A814" s="319">
        <v>804</v>
      </c>
      <c r="B814" s="319">
        <f t="shared" si="288"/>
        <v>7</v>
      </c>
      <c r="C814" s="320">
        <v>6483124</v>
      </c>
      <c r="D814" s="320"/>
      <c r="E814" s="320"/>
      <c r="F814" s="347" t="s">
        <v>250</v>
      </c>
      <c r="G814" s="347"/>
      <c r="H814" s="347" t="s">
        <v>250</v>
      </c>
      <c r="I814" s="347" t="s">
        <v>250</v>
      </c>
      <c r="J814" s="347" t="s">
        <v>250</v>
      </c>
      <c r="K814" s="354">
        <v>6483124</v>
      </c>
      <c r="L814" s="347" t="s">
        <v>250</v>
      </c>
      <c r="M814" s="347" t="s">
        <v>250</v>
      </c>
      <c r="N814" s="354" t="s">
        <v>891</v>
      </c>
      <c r="O814" s="360"/>
      <c r="Q814" s="361">
        <f t="shared" si="301"/>
        <v>0</v>
      </c>
      <c r="R814" s="319" t="s">
        <v>250</v>
      </c>
      <c r="S814" s="360"/>
      <c r="U814" s="361">
        <f t="shared" si="302"/>
        <v>0</v>
      </c>
      <c r="W814" s="457"/>
      <c r="X814" s="457"/>
      <c r="Y814" s="457"/>
    </row>
    <row r="815" spans="1:25" s="319" customFormat="1" ht="15" customHeight="1">
      <c r="A815" s="319">
        <v>805</v>
      </c>
      <c r="B815" s="319">
        <f t="shared" si="288"/>
        <v>7</v>
      </c>
      <c r="C815" s="320">
        <v>6483125</v>
      </c>
      <c r="D815" s="320"/>
      <c r="E815" s="320"/>
      <c r="F815" s="347" t="s">
        <v>250</v>
      </c>
      <c r="G815" s="347"/>
      <c r="H815" s="347" t="s">
        <v>250</v>
      </c>
      <c r="I815" s="347" t="s">
        <v>250</v>
      </c>
      <c r="J815" s="347" t="s">
        <v>250</v>
      </c>
      <c r="K815" s="354">
        <v>6483125</v>
      </c>
      <c r="L815" s="347" t="s">
        <v>250</v>
      </c>
      <c r="M815" s="347" t="s">
        <v>250</v>
      </c>
      <c r="N815" s="354" t="s">
        <v>892</v>
      </c>
      <c r="O815" s="360"/>
      <c r="Q815" s="361">
        <f t="shared" si="301"/>
        <v>0</v>
      </c>
      <c r="R815" s="319" t="s">
        <v>250</v>
      </c>
      <c r="S815" s="360"/>
      <c r="U815" s="361">
        <f t="shared" si="302"/>
        <v>0</v>
      </c>
      <c r="W815" s="457"/>
      <c r="X815" s="457"/>
      <c r="Y815" s="457"/>
    </row>
    <row r="816" spans="1:25" s="319" customFormat="1" ht="15" customHeight="1">
      <c r="A816" s="319">
        <v>806</v>
      </c>
      <c r="B816" s="319">
        <f t="shared" si="288"/>
        <v>7</v>
      </c>
      <c r="C816" s="320">
        <v>6483128</v>
      </c>
      <c r="D816" s="320"/>
      <c r="E816" s="320"/>
      <c r="F816" s="347" t="s">
        <v>250</v>
      </c>
      <c r="G816" s="347"/>
      <c r="H816" s="347" t="s">
        <v>250</v>
      </c>
      <c r="I816" s="347" t="s">
        <v>250</v>
      </c>
      <c r="J816" s="347" t="s">
        <v>250</v>
      </c>
      <c r="K816" s="354">
        <v>6483128</v>
      </c>
      <c r="L816" s="347" t="s">
        <v>250</v>
      </c>
      <c r="M816" s="347" t="s">
        <v>250</v>
      </c>
      <c r="N816" s="354" t="s">
        <v>893</v>
      </c>
      <c r="O816" s="360"/>
      <c r="Q816" s="361">
        <f t="shared" si="301"/>
        <v>0</v>
      </c>
      <c r="R816" s="319" t="s">
        <v>250</v>
      </c>
      <c r="S816" s="360"/>
      <c r="U816" s="361">
        <f t="shared" si="302"/>
        <v>0</v>
      </c>
      <c r="W816" s="457"/>
      <c r="X816" s="457"/>
      <c r="Y816" s="457"/>
    </row>
    <row r="817" spans="1:25" s="319" customFormat="1" ht="15" customHeight="1">
      <c r="A817" s="319">
        <v>807</v>
      </c>
      <c r="B817" s="319">
        <f t="shared" si="288"/>
        <v>6</v>
      </c>
      <c r="C817" s="320">
        <v>648313</v>
      </c>
      <c r="D817" s="320"/>
      <c r="E817" s="320"/>
      <c r="F817" s="347" t="s">
        <v>250</v>
      </c>
      <c r="G817" s="347"/>
      <c r="H817" s="347" t="s">
        <v>250</v>
      </c>
      <c r="I817" s="347" t="s">
        <v>250</v>
      </c>
      <c r="J817" s="353">
        <v>648313</v>
      </c>
      <c r="K817" s="347" t="s">
        <v>250</v>
      </c>
      <c r="L817" s="347" t="s">
        <v>250</v>
      </c>
      <c r="M817" s="347" t="s">
        <v>250</v>
      </c>
      <c r="N817" s="353" t="s">
        <v>894</v>
      </c>
      <c r="O817" s="360"/>
      <c r="Q817" s="361">
        <f>O817-Q818-Q819-Q820-Q821</f>
        <v>0</v>
      </c>
      <c r="R817" s="319" t="s">
        <v>250</v>
      </c>
      <c r="S817" s="360"/>
      <c r="U817" s="361">
        <f>S817+U818+U819+U820+U821</f>
        <v>0</v>
      </c>
      <c r="W817" s="457"/>
      <c r="X817" s="457"/>
      <c r="Y817" s="457"/>
    </row>
    <row r="818" spans="1:25" s="319" customFormat="1" ht="15" customHeight="1">
      <c r="A818" s="319">
        <v>808</v>
      </c>
      <c r="B818" s="319">
        <f t="shared" si="288"/>
        <v>7</v>
      </c>
      <c r="C818" s="320">
        <v>6483131</v>
      </c>
      <c r="D818" s="320"/>
      <c r="E818" s="320"/>
      <c r="F818" s="347" t="s">
        <v>250</v>
      </c>
      <c r="G818" s="347"/>
      <c r="H818" s="347" t="s">
        <v>250</v>
      </c>
      <c r="I818" s="347" t="s">
        <v>250</v>
      </c>
      <c r="J818" s="347" t="s">
        <v>250</v>
      </c>
      <c r="K818" s="354">
        <v>6483131</v>
      </c>
      <c r="L818" s="347" t="s">
        <v>250</v>
      </c>
      <c r="M818" s="347" t="s">
        <v>250</v>
      </c>
      <c r="N818" s="354" t="s">
        <v>540</v>
      </c>
      <c r="O818" s="360"/>
      <c r="Q818" s="361">
        <f t="shared" ref="Q818:Q821" si="303">O818</f>
        <v>0</v>
      </c>
      <c r="R818" s="319" t="s">
        <v>250</v>
      </c>
      <c r="S818" s="360"/>
      <c r="U818" s="361">
        <f t="shared" ref="U818:U821" si="304">S818</f>
        <v>0</v>
      </c>
      <c r="W818" s="457"/>
      <c r="X818" s="457"/>
      <c r="Y818" s="457"/>
    </row>
    <row r="819" spans="1:25" s="319" customFormat="1" ht="15" customHeight="1">
      <c r="A819" s="319">
        <v>809</v>
      </c>
      <c r="B819" s="319">
        <f t="shared" si="288"/>
        <v>7</v>
      </c>
      <c r="C819" s="320">
        <v>6483132</v>
      </c>
      <c r="D819" s="320"/>
      <c r="E819" s="320"/>
      <c r="F819" s="347" t="s">
        <v>250</v>
      </c>
      <c r="G819" s="347"/>
      <c r="H819" s="347" t="s">
        <v>250</v>
      </c>
      <c r="I819" s="347" t="s">
        <v>250</v>
      </c>
      <c r="J819" s="347" t="s">
        <v>250</v>
      </c>
      <c r="K819" s="354">
        <v>6483132</v>
      </c>
      <c r="L819" s="347" t="s">
        <v>250</v>
      </c>
      <c r="M819" s="347" t="s">
        <v>250</v>
      </c>
      <c r="N819" s="354" t="s">
        <v>541</v>
      </c>
      <c r="O819" s="360"/>
      <c r="Q819" s="361">
        <f t="shared" si="303"/>
        <v>0</v>
      </c>
      <c r="R819" s="319" t="s">
        <v>250</v>
      </c>
      <c r="S819" s="360"/>
      <c r="U819" s="361">
        <f t="shared" si="304"/>
        <v>0</v>
      </c>
      <c r="W819" s="457"/>
      <c r="X819" s="457"/>
      <c r="Y819" s="457"/>
    </row>
    <row r="820" spans="1:25" s="319" customFormat="1" ht="15" customHeight="1">
      <c r="A820" s="319">
        <v>810</v>
      </c>
      <c r="B820" s="319">
        <f t="shared" si="288"/>
        <v>7</v>
      </c>
      <c r="C820" s="320">
        <v>6483133</v>
      </c>
      <c r="D820" s="320"/>
      <c r="E820" s="320"/>
      <c r="F820" s="347" t="s">
        <v>250</v>
      </c>
      <c r="G820" s="347"/>
      <c r="H820" s="347" t="s">
        <v>250</v>
      </c>
      <c r="I820" s="347" t="s">
        <v>250</v>
      </c>
      <c r="J820" s="347" t="s">
        <v>250</v>
      </c>
      <c r="K820" s="354">
        <v>6483133</v>
      </c>
      <c r="L820" s="347" t="s">
        <v>250</v>
      </c>
      <c r="M820" s="347" t="s">
        <v>250</v>
      </c>
      <c r="N820" s="354" t="s">
        <v>527</v>
      </c>
      <c r="O820" s="360"/>
      <c r="Q820" s="361">
        <f t="shared" si="303"/>
        <v>0</v>
      </c>
      <c r="R820" s="319" t="s">
        <v>250</v>
      </c>
      <c r="S820" s="360"/>
      <c r="U820" s="361">
        <f t="shared" si="304"/>
        <v>0</v>
      </c>
      <c r="W820" s="457"/>
      <c r="X820" s="457"/>
      <c r="Y820" s="457"/>
    </row>
    <row r="821" spans="1:25" s="319" customFormat="1" ht="15" customHeight="1">
      <c r="A821" s="319">
        <v>811</v>
      </c>
      <c r="B821" s="319">
        <f t="shared" si="288"/>
        <v>7</v>
      </c>
      <c r="C821" s="320">
        <v>6483138</v>
      </c>
      <c r="D821" s="320"/>
      <c r="E821" s="320"/>
      <c r="F821" s="347" t="s">
        <v>250</v>
      </c>
      <c r="G821" s="347"/>
      <c r="H821" s="347" t="s">
        <v>250</v>
      </c>
      <c r="I821" s="347" t="s">
        <v>250</v>
      </c>
      <c r="J821" s="347" t="s">
        <v>250</v>
      </c>
      <c r="K821" s="354">
        <v>6483138</v>
      </c>
      <c r="L821" s="347" t="s">
        <v>250</v>
      </c>
      <c r="M821" s="347" t="s">
        <v>250</v>
      </c>
      <c r="N821" s="354" t="s">
        <v>895</v>
      </c>
      <c r="O821" s="360"/>
      <c r="Q821" s="361">
        <f t="shared" si="303"/>
        <v>0</v>
      </c>
      <c r="R821" s="319" t="s">
        <v>250</v>
      </c>
      <c r="S821" s="360"/>
      <c r="U821" s="361">
        <f t="shared" si="304"/>
        <v>0</v>
      </c>
      <c r="W821" s="457"/>
      <c r="X821" s="457"/>
      <c r="Y821" s="457"/>
    </row>
    <row r="822" spans="1:25" s="319" customFormat="1" ht="15" customHeight="1">
      <c r="A822" s="319">
        <v>812</v>
      </c>
      <c r="B822" s="319">
        <f t="shared" si="288"/>
        <v>6</v>
      </c>
      <c r="C822" s="320">
        <v>648314</v>
      </c>
      <c r="D822" s="320"/>
      <c r="E822" s="320"/>
      <c r="F822" s="347" t="s">
        <v>250</v>
      </c>
      <c r="G822" s="347"/>
      <c r="H822" s="347" t="s">
        <v>250</v>
      </c>
      <c r="I822" s="347" t="s">
        <v>250</v>
      </c>
      <c r="J822" s="353">
        <v>648314</v>
      </c>
      <c r="K822" s="347" t="s">
        <v>250</v>
      </c>
      <c r="L822" s="347" t="s">
        <v>250</v>
      </c>
      <c r="M822" s="347" t="s">
        <v>250</v>
      </c>
      <c r="N822" s="353" t="s">
        <v>896</v>
      </c>
      <c r="O822" s="360"/>
      <c r="Q822" s="361">
        <f>O822</f>
        <v>0</v>
      </c>
      <c r="R822" s="319" t="s">
        <v>250</v>
      </c>
      <c r="S822" s="360"/>
      <c r="U822" s="361">
        <f>S822</f>
        <v>0</v>
      </c>
      <c r="W822" s="457"/>
      <c r="X822" s="457"/>
      <c r="Y822" s="457"/>
    </row>
    <row r="823" spans="1:25" s="319" customFormat="1" ht="15" customHeight="1">
      <c r="A823" s="319">
        <v>813</v>
      </c>
      <c r="B823" s="319">
        <f t="shared" si="288"/>
        <v>6</v>
      </c>
      <c r="C823" s="320">
        <v>648315</v>
      </c>
      <c r="D823" s="320"/>
      <c r="E823" s="320"/>
      <c r="F823" s="347" t="s">
        <v>250</v>
      </c>
      <c r="G823" s="347"/>
      <c r="H823" s="347" t="s">
        <v>250</v>
      </c>
      <c r="I823" s="347" t="s">
        <v>250</v>
      </c>
      <c r="J823" s="353">
        <v>648315</v>
      </c>
      <c r="K823" s="347" t="s">
        <v>250</v>
      </c>
      <c r="L823" s="347" t="s">
        <v>250</v>
      </c>
      <c r="M823" s="347" t="s">
        <v>250</v>
      </c>
      <c r="N823" s="353" t="s">
        <v>897</v>
      </c>
      <c r="O823" s="360"/>
      <c r="Q823" s="361">
        <f>O823-Q824-Q825-Q826-Q827-Q828-Q829-Q830-Q831-Q832-Q833-Q834-Q835-Q836-Q837-Q838-Q839-Q840-Q841-Q842-Q843-Q844-Q845-Q846-Q847</f>
        <v>0</v>
      </c>
      <c r="R823" s="319" t="s">
        <v>250</v>
      </c>
      <c r="S823" s="360"/>
      <c r="U823" s="361">
        <f>S823+U824+U831+U838+U842+U843+U847</f>
        <v>0</v>
      </c>
      <c r="W823" s="457"/>
      <c r="X823" s="457"/>
      <c r="Y823" s="457"/>
    </row>
    <row r="824" spans="1:25" s="319" customFormat="1" ht="15" customHeight="1">
      <c r="A824" s="319">
        <v>814</v>
      </c>
      <c r="B824" s="319">
        <f t="shared" si="288"/>
        <v>7</v>
      </c>
      <c r="C824" s="320">
        <v>6483151</v>
      </c>
      <c r="D824" s="320"/>
      <c r="E824" s="320"/>
      <c r="F824" s="347" t="s">
        <v>250</v>
      </c>
      <c r="G824" s="347"/>
      <c r="H824" s="347" t="s">
        <v>250</v>
      </c>
      <c r="I824" s="347" t="s">
        <v>250</v>
      </c>
      <c r="J824" s="347" t="s">
        <v>250</v>
      </c>
      <c r="K824" s="354">
        <v>6483151</v>
      </c>
      <c r="L824" s="347" t="s">
        <v>250</v>
      </c>
      <c r="M824" s="347" t="s">
        <v>250</v>
      </c>
      <c r="N824" s="354" t="s">
        <v>898</v>
      </c>
      <c r="O824" s="360"/>
      <c r="Q824" s="361">
        <f>O824-Q825-Q826-Q827-Q828-Q829-Q830</f>
        <v>0</v>
      </c>
      <c r="R824" s="319" t="s">
        <v>250</v>
      </c>
      <c r="S824" s="360"/>
      <c r="U824" s="361">
        <f>S824+U825+U826+U827+U828+U829+U830</f>
        <v>0</v>
      </c>
      <c r="W824" s="457"/>
      <c r="X824" s="457"/>
      <c r="Y824" s="457"/>
    </row>
    <row r="825" spans="1:25" s="319" customFormat="1" ht="15" customHeight="1">
      <c r="A825" s="319">
        <v>815</v>
      </c>
      <c r="B825" s="319">
        <f t="shared" si="288"/>
        <v>8</v>
      </c>
      <c r="C825" s="320">
        <v>64831511</v>
      </c>
      <c r="D825" s="320"/>
      <c r="E825" s="320"/>
      <c r="F825" s="347" t="s">
        <v>250</v>
      </c>
      <c r="G825" s="347"/>
      <c r="H825" s="347" t="s">
        <v>250</v>
      </c>
      <c r="I825" s="347" t="s">
        <v>250</v>
      </c>
      <c r="J825" s="347" t="s">
        <v>250</v>
      </c>
      <c r="K825" s="347" t="s">
        <v>250</v>
      </c>
      <c r="L825" s="356">
        <v>64831511</v>
      </c>
      <c r="M825" s="347" t="s">
        <v>250</v>
      </c>
      <c r="N825" s="356" t="s">
        <v>349</v>
      </c>
      <c r="O825" s="360"/>
      <c r="Q825" s="349">
        <f t="shared" ref="Q825:Q830" si="305">O825</f>
        <v>0</v>
      </c>
      <c r="R825" s="319" t="s">
        <v>250</v>
      </c>
      <c r="S825" s="360"/>
      <c r="U825" s="349">
        <f t="shared" ref="U825:U830" si="306">Q825</f>
        <v>0</v>
      </c>
      <c r="W825" s="457"/>
      <c r="X825" s="457"/>
      <c r="Y825" s="457"/>
    </row>
    <row r="826" spans="1:25" s="319" customFormat="1" ht="15" customHeight="1">
      <c r="A826" s="319">
        <v>816</v>
      </c>
      <c r="B826" s="319">
        <f t="shared" si="288"/>
        <v>8</v>
      </c>
      <c r="C826" s="320">
        <v>64831512</v>
      </c>
      <c r="D826" s="320"/>
      <c r="E826" s="320"/>
      <c r="F826" s="347" t="s">
        <v>250</v>
      </c>
      <c r="G826" s="347"/>
      <c r="H826" s="347" t="s">
        <v>250</v>
      </c>
      <c r="I826" s="347" t="s">
        <v>250</v>
      </c>
      <c r="J826" s="347" t="s">
        <v>250</v>
      </c>
      <c r="K826" s="347" t="s">
        <v>250</v>
      </c>
      <c r="L826" s="356">
        <v>64831512</v>
      </c>
      <c r="M826" s="347" t="s">
        <v>250</v>
      </c>
      <c r="N826" s="356" t="s">
        <v>350</v>
      </c>
      <c r="O826" s="360"/>
      <c r="Q826" s="349">
        <f t="shared" si="305"/>
        <v>0</v>
      </c>
      <c r="R826" s="319" t="s">
        <v>250</v>
      </c>
      <c r="S826" s="360"/>
      <c r="U826" s="349">
        <f t="shared" si="306"/>
        <v>0</v>
      </c>
      <c r="W826" s="457"/>
      <c r="X826" s="457"/>
      <c r="Y826" s="457"/>
    </row>
    <row r="827" spans="1:25" s="319" customFormat="1" ht="15" customHeight="1">
      <c r="A827" s="319">
        <v>817</v>
      </c>
      <c r="B827" s="319">
        <f t="shared" si="288"/>
        <v>8</v>
      </c>
      <c r="C827" s="320">
        <v>64831513</v>
      </c>
      <c r="D827" s="320"/>
      <c r="E827" s="320"/>
      <c r="F827" s="347" t="s">
        <v>250</v>
      </c>
      <c r="G827" s="347"/>
      <c r="H827" s="347" t="s">
        <v>250</v>
      </c>
      <c r="I827" s="347" t="s">
        <v>250</v>
      </c>
      <c r="J827" s="347" t="s">
        <v>250</v>
      </c>
      <c r="K827" s="347" t="s">
        <v>250</v>
      </c>
      <c r="L827" s="356">
        <v>64831513</v>
      </c>
      <c r="M827" s="347" t="s">
        <v>250</v>
      </c>
      <c r="N827" s="356" t="s">
        <v>752</v>
      </c>
      <c r="O827" s="360"/>
      <c r="Q827" s="349">
        <f t="shared" si="305"/>
        <v>0</v>
      </c>
      <c r="R827" s="319" t="s">
        <v>250</v>
      </c>
      <c r="S827" s="360"/>
      <c r="U827" s="349">
        <f t="shared" si="306"/>
        <v>0</v>
      </c>
      <c r="W827" s="457"/>
      <c r="X827" s="457"/>
      <c r="Y827" s="457"/>
    </row>
    <row r="828" spans="1:25" s="319" customFormat="1" ht="15" customHeight="1">
      <c r="A828" s="319">
        <v>818</v>
      </c>
      <c r="B828" s="319">
        <f t="shared" si="288"/>
        <v>8</v>
      </c>
      <c r="C828" s="320">
        <v>64831514</v>
      </c>
      <c r="D828" s="320"/>
      <c r="E828" s="320"/>
      <c r="F828" s="347" t="s">
        <v>250</v>
      </c>
      <c r="G828" s="347"/>
      <c r="H828" s="347" t="s">
        <v>250</v>
      </c>
      <c r="I828" s="347" t="s">
        <v>250</v>
      </c>
      <c r="J828" s="347" t="s">
        <v>250</v>
      </c>
      <c r="K828" s="347" t="s">
        <v>250</v>
      </c>
      <c r="L828" s="356">
        <v>64831514</v>
      </c>
      <c r="M828" s="347" t="s">
        <v>250</v>
      </c>
      <c r="N828" s="356" t="s">
        <v>289</v>
      </c>
      <c r="O828" s="360"/>
      <c r="Q828" s="349">
        <f t="shared" si="305"/>
        <v>0</v>
      </c>
      <c r="R828" s="319" t="s">
        <v>250</v>
      </c>
      <c r="S828" s="360"/>
      <c r="U828" s="349">
        <f t="shared" si="306"/>
        <v>0</v>
      </c>
      <c r="W828" s="457"/>
      <c r="X828" s="457"/>
      <c r="Y828" s="457"/>
    </row>
    <row r="829" spans="1:25" s="319" customFormat="1" ht="15" customHeight="1">
      <c r="A829" s="319">
        <v>819</v>
      </c>
      <c r="B829" s="319">
        <f t="shared" si="288"/>
        <v>8</v>
      </c>
      <c r="C829" s="320">
        <v>64831515</v>
      </c>
      <c r="D829" s="320"/>
      <c r="E829" s="320"/>
      <c r="F829" s="347" t="s">
        <v>250</v>
      </c>
      <c r="G829" s="347"/>
      <c r="H829" s="347" t="s">
        <v>250</v>
      </c>
      <c r="I829" s="347" t="s">
        <v>250</v>
      </c>
      <c r="J829" s="347" t="s">
        <v>250</v>
      </c>
      <c r="K829" s="347" t="s">
        <v>250</v>
      </c>
      <c r="L829" s="356">
        <v>64831515</v>
      </c>
      <c r="M829" s="347" t="s">
        <v>250</v>
      </c>
      <c r="N829" s="356" t="s">
        <v>899</v>
      </c>
      <c r="O829" s="360"/>
      <c r="Q829" s="349">
        <f t="shared" si="305"/>
        <v>0</v>
      </c>
      <c r="R829" s="319" t="s">
        <v>250</v>
      </c>
      <c r="S829" s="360"/>
      <c r="U829" s="349">
        <f t="shared" si="306"/>
        <v>0</v>
      </c>
      <c r="W829" s="457"/>
      <c r="X829" s="457"/>
      <c r="Y829" s="457"/>
    </row>
    <row r="830" spans="1:25" s="319" customFormat="1" ht="15" customHeight="1">
      <c r="A830" s="319">
        <v>820</v>
      </c>
      <c r="B830" s="319">
        <f t="shared" si="288"/>
        <v>8</v>
      </c>
      <c r="C830" s="320">
        <v>64831518</v>
      </c>
      <c r="D830" s="320"/>
      <c r="E830" s="320"/>
      <c r="F830" s="347" t="s">
        <v>250</v>
      </c>
      <c r="G830" s="347"/>
      <c r="H830" s="347" t="s">
        <v>250</v>
      </c>
      <c r="I830" s="347" t="s">
        <v>250</v>
      </c>
      <c r="J830" s="347" t="s">
        <v>250</v>
      </c>
      <c r="K830" s="347" t="s">
        <v>250</v>
      </c>
      <c r="L830" s="356">
        <v>64831518</v>
      </c>
      <c r="M830" s="347" t="s">
        <v>250</v>
      </c>
      <c r="N830" s="356" t="s">
        <v>900</v>
      </c>
      <c r="O830" s="360"/>
      <c r="Q830" s="349">
        <f t="shared" si="305"/>
        <v>0</v>
      </c>
      <c r="R830" s="319" t="s">
        <v>250</v>
      </c>
      <c r="S830" s="360"/>
      <c r="U830" s="349">
        <f t="shared" si="306"/>
        <v>0</v>
      </c>
      <c r="W830" s="457"/>
      <c r="X830" s="457"/>
      <c r="Y830" s="457"/>
    </row>
    <row r="831" spans="1:25" s="319" customFormat="1" ht="15" customHeight="1">
      <c r="A831" s="319">
        <v>821</v>
      </c>
      <c r="B831" s="319">
        <f t="shared" si="288"/>
        <v>7</v>
      </c>
      <c r="C831" s="320">
        <v>6483152</v>
      </c>
      <c r="D831" s="320"/>
      <c r="E831" s="320"/>
      <c r="F831" s="347" t="s">
        <v>250</v>
      </c>
      <c r="G831" s="347"/>
      <c r="H831" s="347" t="s">
        <v>250</v>
      </c>
      <c r="I831" s="347" t="s">
        <v>250</v>
      </c>
      <c r="J831" s="347" t="s">
        <v>250</v>
      </c>
      <c r="K831" s="354">
        <v>6483152</v>
      </c>
      <c r="L831" s="347" t="s">
        <v>250</v>
      </c>
      <c r="M831" s="347" t="s">
        <v>250</v>
      </c>
      <c r="N831" s="354" t="s">
        <v>901</v>
      </c>
      <c r="O831" s="360"/>
      <c r="Q831" s="361">
        <f>O831-Q832-Q833-Q834-Q835-Q836-Q837</f>
        <v>0</v>
      </c>
      <c r="R831" s="319" t="s">
        <v>250</v>
      </c>
      <c r="S831" s="360"/>
      <c r="U831" s="361">
        <f>S831+U832+U833+U834+U835+U836+U837</f>
        <v>0</v>
      </c>
      <c r="W831" s="457"/>
      <c r="X831" s="457"/>
      <c r="Y831" s="457"/>
    </row>
    <row r="832" spans="1:25" s="319" customFormat="1" ht="15" customHeight="1">
      <c r="A832" s="319">
        <v>822</v>
      </c>
      <c r="B832" s="319">
        <f t="shared" si="288"/>
        <v>8</v>
      </c>
      <c r="C832" s="320">
        <v>64831521</v>
      </c>
      <c r="D832" s="320"/>
      <c r="E832" s="320"/>
      <c r="F832" s="347" t="s">
        <v>250</v>
      </c>
      <c r="G832" s="347"/>
      <c r="H832" s="347" t="s">
        <v>250</v>
      </c>
      <c r="I832" s="347" t="s">
        <v>250</v>
      </c>
      <c r="J832" s="347" t="s">
        <v>250</v>
      </c>
      <c r="K832" s="347" t="s">
        <v>250</v>
      </c>
      <c r="L832" s="356">
        <v>64831521</v>
      </c>
      <c r="M832" s="347" t="s">
        <v>250</v>
      </c>
      <c r="N832" s="356" t="s">
        <v>902</v>
      </c>
      <c r="O832" s="360"/>
      <c r="Q832" s="349">
        <f t="shared" ref="Q832:Q837" si="307">O832</f>
        <v>0</v>
      </c>
      <c r="R832" s="319" t="s">
        <v>250</v>
      </c>
      <c r="S832" s="360"/>
      <c r="U832" s="349">
        <f t="shared" ref="U832:U837" si="308">Q832</f>
        <v>0</v>
      </c>
      <c r="W832" s="457"/>
      <c r="X832" s="457"/>
      <c r="Y832" s="457"/>
    </row>
    <row r="833" spans="1:25" s="319" customFormat="1" ht="15" customHeight="1">
      <c r="A833" s="319">
        <v>823</v>
      </c>
      <c r="B833" s="319">
        <f t="shared" si="288"/>
        <v>8</v>
      </c>
      <c r="C833" s="320">
        <v>64831522</v>
      </c>
      <c r="D833" s="320"/>
      <c r="E833" s="320"/>
      <c r="F833" s="347" t="s">
        <v>250</v>
      </c>
      <c r="G833" s="347"/>
      <c r="H833" s="347" t="s">
        <v>250</v>
      </c>
      <c r="I833" s="347" t="s">
        <v>250</v>
      </c>
      <c r="J833" s="347" t="s">
        <v>250</v>
      </c>
      <c r="K833" s="347" t="s">
        <v>250</v>
      </c>
      <c r="L833" s="356">
        <v>64831522</v>
      </c>
      <c r="M833" s="347" t="s">
        <v>250</v>
      </c>
      <c r="N833" s="356" t="s">
        <v>903</v>
      </c>
      <c r="O833" s="360"/>
      <c r="Q833" s="349">
        <f t="shared" si="307"/>
        <v>0</v>
      </c>
      <c r="R833" s="319" t="s">
        <v>250</v>
      </c>
      <c r="S833" s="360"/>
      <c r="U833" s="349">
        <f t="shared" si="308"/>
        <v>0</v>
      </c>
      <c r="W833" s="457"/>
      <c r="X833" s="457"/>
      <c r="Y833" s="457"/>
    </row>
    <row r="834" spans="1:25" s="319" customFormat="1" ht="15" customHeight="1">
      <c r="A834" s="319">
        <v>824</v>
      </c>
      <c r="B834" s="319">
        <f t="shared" si="288"/>
        <v>8</v>
      </c>
      <c r="C834" s="320">
        <v>64831523</v>
      </c>
      <c r="D834" s="320"/>
      <c r="E834" s="320"/>
      <c r="F834" s="347" t="s">
        <v>250</v>
      </c>
      <c r="G834" s="347"/>
      <c r="H834" s="347" t="s">
        <v>250</v>
      </c>
      <c r="I834" s="347" t="s">
        <v>250</v>
      </c>
      <c r="J834" s="347" t="s">
        <v>250</v>
      </c>
      <c r="K834" s="347" t="s">
        <v>250</v>
      </c>
      <c r="L834" s="356">
        <v>64831523</v>
      </c>
      <c r="M834" s="347" t="s">
        <v>250</v>
      </c>
      <c r="N834" s="356" t="s">
        <v>904</v>
      </c>
      <c r="O834" s="360"/>
      <c r="Q834" s="349">
        <f t="shared" si="307"/>
        <v>0</v>
      </c>
      <c r="R834" s="319" t="s">
        <v>250</v>
      </c>
      <c r="S834" s="360"/>
      <c r="U834" s="349">
        <f t="shared" si="308"/>
        <v>0</v>
      </c>
      <c r="W834" s="457"/>
      <c r="X834" s="457"/>
      <c r="Y834" s="457"/>
    </row>
    <row r="835" spans="1:25" s="319" customFormat="1" ht="15" customHeight="1">
      <c r="A835" s="319">
        <v>825</v>
      </c>
      <c r="B835" s="319">
        <f t="shared" si="288"/>
        <v>8</v>
      </c>
      <c r="C835" s="320">
        <v>64831524</v>
      </c>
      <c r="D835" s="320"/>
      <c r="E835" s="320"/>
      <c r="F835" s="347" t="s">
        <v>250</v>
      </c>
      <c r="G835" s="347"/>
      <c r="H835" s="347" t="s">
        <v>250</v>
      </c>
      <c r="I835" s="347" t="s">
        <v>250</v>
      </c>
      <c r="J835" s="347" t="s">
        <v>250</v>
      </c>
      <c r="K835" s="347" t="s">
        <v>250</v>
      </c>
      <c r="L835" s="356">
        <v>64831524</v>
      </c>
      <c r="M835" s="347" t="s">
        <v>250</v>
      </c>
      <c r="N835" s="356" t="s">
        <v>905</v>
      </c>
      <c r="O835" s="360"/>
      <c r="Q835" s="349">
        <f t="shared" si="307"/>
        <v>0</v>
      </c>
      <c r="R835" s="319" t="s">
        <v>250</v>
      </c>
      <c r="S835" s="360"/>
      <c r="U835" s="349">
        <f t="shared" si="308"/>
        <v>0</v>
      </c>
      <c r="W835" s="457"/>
      <c r="X835" s="457"/>
      <c r="Y835" s="457"/>
    </row>
    <row r="836" spans="1:25" s="319" customFormat="1" ht="15" customHeight="1">
      <c r="A836" s="319">
        <v>826</v>
      </c>
      <c r="B836" s="319">
        <f t="shared" si="288"/>
        <v>8</v>
      </c>
      <c r="C836" s="320">
        <v>64831525</v>
      </c>
      <c r="D836" s="320"/>
      <c r="E836" s="320"/>
      <c r="F836" s="347" t="s">
        <v>250</v>
      </c>
      <c r="G836" s="347"/>
      <c r="H836" s="347" t="s">
        <v>250</v>
      </c>
      <c r="I836" s="347" t="s">
        <v>250</v>
      </c>
      <c r="J836" s="347" t="s">
        <v>250</v>
      </c>
      <c r="K836" s="347" t="s">
        <v>250</v>
      </c>
      <c r="L836" s="356">
        <v>64831525</v>
      </c>
      <c r="M836" s="347" t="s">
        <v>250</v>
      </c>
      <c r="N836" s="356" t="s">
        <v>906</v>
      </c>
      <c r="O836" s="360"/>
      <c r="Q836" s="349">
        <f t="shared" si="307"/>
        <v>0</v>
      </c>
      <c r="R836" s="319" t="s">
        <v>250</v>
      </c>
      <c r="S836" s="360"/>
      <c r="U836" s="349">
        <f t="shared" si="308"/>
        <v>0</v>
      </c>
      <c r="W836" s="457"/>
      <c r="X836" s="457"/>
      <c r="Y836" s="457"/>
    </row>
    <row r="837" spans="1:25" s="319" customFormat="1" ht="15" customHeight="1">
      <c r="A837" s="319">
        <v>827</v>
      </c>
      <c r="B837" s="319">
        <f t="shared" si="288"/>
        <v>8</v>
      </c>
      <c r="C837" s="320">
        <v>64831528</v>
      </c>
      <c r="D837" s="320"/>
      <c r="E837" s="320"/>
      <c r="F837" s="347" t="s">
        <v>250</v>
      </c>
      <c r="G837" s="347"/>
      <c r="H837" s="347" t="s">
        <v>250</v>
      </c>
      <c r="I837" s="347" t="s">
        <v>250</v>
      </c>
      <c r="J837" s="347" t="s">
        <v>250</v>
      </c>
      <c r="K837" s="347" t="s">
        <v>250</v>
      </c>
      <c r="L837" s="356">
        <v>64831528</v>
      </c>
      <c r="M837" s="347" t="s">
        <v>250</v>
      </c>
      <c r="N837" s="356" t="s">
        <v>907</v>
      </c>
      <c r="O837" s="360"/>
      <c r="Q837" s="349">
        <f t="shared" si="307"/>
        <v>0</v>
      </c>
      <c r="R837" s="319" t="s">
        <v>250</v>
      </c>
      <c r="S837" s="360"/>
      <c r="U837" s="349">
        <f t="shared" si="308"/>
        <v>0</v>
      </c>
      <c r="W837" s="457"/>
      <c r="X837" s="457"/>
      <c r="Y837" s="457"/>
    </row>
    <row r="838" spans="1:25" s="319" customFormat="1" ht="15" customHeight="1">
      <c r="A838" s="319">
        <v>828</v>
      </c>
      <c r="B838" s="319">
        <f t="shared" si="288"/>
        <v>7</v>
      </c>
      <c r="C838" s="320">
        <v>6483153</v>
      </c>
      <c r="D838" s="320"/>
      <c r="E838" s="320"/>
      <c r="F838" s="347" t="s">
        <v>250</v>
      </c>
      <c r="G838" s="347"/>
      <c r="H838" s="347" t="s">
        <v>250</v>
      </c>
      <c r="I838" s="347" t="s">
        <v>250</v>
      </c>
      <c r="J838" s="347" t="s">
        <v>250</v>
      </c>
      <c r="K838" s="354">
        <v>6483153</v>
      </c>
      <c r="L838" s="347" t="s">
        <v>250</v>
      </c>
      <c r="M838" s="347" t="s">
        <v>250</v>
      </c>
      <c r="N838" s="354" t="s">
        <v>908</v>
      </c>
      <c r="O838" s="360"/>
      <c r="Q838" s="361">
        <f>O838-Q839-Q840-Q841</f>
        <v>0</v>
      </c>
      <c r="R838" s="319" t="s">
        <v>250</v>
      </c>
      <c r="S838" s="360"/>
      <c r="U838" s="361">
        <f>S838+U839+U840+U841</f>
        <v>0</v>
      </c>
      <c r="W838" s="457"/>
      <c r="X838" s="457"/>
      <c r="Y838" s="457"/>
    </row>
    <row r="839" spans="1:25" s="319" customFormat="1" ht="15" customHeight="1">
      <c r="A839" s="319">
        <v>829</v>
      </c>
      <c r="B839" s="319">
        <f t="shared" si="288"/>
        <v>8</v>
      </c>
      <c r="C839" s="320">
        <v>64831531</v>
      </c>
      <c r="D839" s="320"/>
      <c r="E839" s="320"/>
      <c r="F839" s="347" t="s">
        <v>250</v>
      </c>
      <c r="G839" s="347"/>
      <c r="H839" s="347" t="s">
        <v>250</v>
      </c>
      <c r="I839" s="347" t="s">
        <v>250</v>
      </c>
      <c r="J839" s="347" t="s">
        <v>250</v>
      </c>
      <c r="K839" s="347" t="s">
        <v>250</v>
      </c>
      <c r="L839" s="356">
        <v>64831531</v>
      </c>
      <c r="M839" s="347" t="s">
        <v>250</v>
      </c>
      <c r="N839" s="356" t="s">
        <v>909</v>
      </c>
      <c r="O839" s="360"/>
      <c r="Q839" s="349">
        <f t="shared" ref="Q839:Q841" si="309">O839</f>
        <v>0</v>
      </c>
      <c r="R839" s="319" t="s">
        <v>250</v>
      </c>
      <c r="S839" s="360"/>
      <c r="U839" s="349">
        <f t="shared" ref="U839:U841" si="310">Q839</f>
        <v>0</v>
      </c>
      <c r="W839" s="457"/>
      <c r="X839" s="457"/>
      <c r="Y839" s="457"/>
    </row>
    <row r="840" spans="1:25" s="319" customFormat="1" ht="15" customHeight="1">
      <c r="A840" s="319">
        <v>830</v>
      </c>
      <c r="B840" s="319">
        <f t="shared" si="288"/>
        <v>8</v>
      </c>
      <c r="C840" s="320">
        <v>64831532</v>
      </c>
      <c r="D840" s="320"/>
      <c r="E840" s="320"/>
      <c r="F840" s="347" t="s">
        <v>250</v>
      </c>
      <c r="G840" s="347"/>
      <c r="H840" s="347" t="s">
        <v>250</v>
      </c>
      <c r="I840" s="347" t="s">
        <v>250</v>
      </c>
      <c r="J840" s="347" t="s">
        <v>250</v>
      </c>
      <c r="K840" s="347" t="s">
        <v>250</v>
      </c>
      <c r="L840" s="356">
        <v>64831532</v>
      </c>
      <c r="M840" s="347" t="s">
        <v>250</v>
      </c>
      <c r="N840" s="356" t="s">
        <v>910</v>
      </c>
      <c r="O840" s="360"/>
      <c r="Q840" s="349">
        <f t="shared" si="309"/>
        <v>0</v>
      </c>
      <c r="R840" s="319" t="s">
        <v>250</v>
      </c>
      <c r="S840" s="360"/>
      <c r="U840" s="349">
        <f t="shared" si="310"/>
        <v>0</v>
      </c>
      <c r="W840" s="457"/>
      <c r="X840" s="457"/>
      <c r="Y840" s="457"/>
    </row>
    <row r="841" spans="1:25" s="319" customFormat="1" ht="15" customHeight="1">
      <c r="A841" s="319">
        <v>831</v>
      </c>
      <c r="B841" s="319">
        <f t="shared" si="288"/>
        <v>8</v>
      </c>
      <c r="C841" s="320">
        <v>64831533</v>
      </c>
      <c r="D841" s="320"/>
      <c r="E841" s="320"/>
      <c r="F841" s="347" t="s">
        <v>250</v>
      </c>
      <c r="G841" s="347"/>
      <c r="H841" s="347" t="s">
        <v>250</v>
      </c>
      <c r="I841" s="347" t="s">
        <v>250</v>
      </c>
      <c r="J841" s="347" t="s">
        <v>250</v>
      </c>
      <c r="K841" s="347" t="s">
        <v>250</v>
      </c>
      <c r="L841" s="356">
        <v>64831533</v>
      </c>
      <c r="M841" s="347" t="s">
        <v>250</v>
      </c>
      <c r="N841" s="356" t="s">
        <v>911</v>
      </c>
      <c r="O841" s="360"/>
      <c r="Q841" s="349">
        <f t="shared" si="309"/>
        <v>0</v>
      </c>
      <c r="R841" s="319" t="s">
        <v>250</v>
      </c>
      <c r="S841" s="360"/>
      <c r="U841" s="349">
        <f t="shared" si="310"/>
        <v>0</v>
      </c>
      <c r="W841" s="457"/>
      <c r="X841" s="457"/>
      <c r="Y841" s="457"/>
    </row>
    <row r="842" spans="1:25" s="319" customFormat="1" ht="15" customHeight="1">
      <c r="A842" s="319">
        <v>832</v>
      </c>
      <c r="B842" s="319">
        <f t="shared" si="288"/>
        <v>7</v>
      </c>
      <c r="C842" s="320">
        <v>6483154</v>
      </c>
      <c r="D842" s="320"/>
      <c r="E842" s="320"/>
      <c r="F842" s="347" t="s">
        <v>250</v>
      </c>
      <c r="G842" s="347"/>
      <c r="H842" s="347" t="s">
        <v>250</v>
      </c>
      <c r="I842" s="347" t="s">
        <v>250</v>
      </c>
      <c r="J842" s="347" t="s">
        <v>250</v>
      </c>
      <c r="K842" s="354">
        <v>6483154</v>
      </c>
      <c r="L842" s="347" t="s">
        <v>250</v>
      </c>
      <c r="M842" s="347" t="s">
        <v>250</v>
      </c>
      <c r="N842" s="354" t="s">
        <v>912</v>
      </c>
      <c r="O842" s="360"/>
      <c r="Q842" s="361">
        <f>O842</f>
        <v>0</v>
      </c>
      <c r="R842" s="319" t="s">
        <v>250</v>
      </c>
      <c r="S842" s="360"/>
      <c r="U842" s="361">
        <f>S842</f>
        <v>0</v>
      </c>
      <c r="W842" s="457"/>
      <c r="X842" s="457"/>
      <c r="Y842" s="457"/>
    </row>
    <row r="843" spans="1:25" s="319" customFormat="1" ht="15" customHeight="1">
      <c r="A843" s="319">
        <v>833</v>
      </c>
      <c r="B843" s="319">
        <f t="shared" si="288"/>
        <v>7</v>
      </c>
      <c r="C843" s="320">
        <v>6483155</v>
      </c>
      <c r="D843" s="320"/>
      <c r="E843" s="320"/>
      <c r="F843" s="347" t="s">
        <v>250</v>
      </c>
      <c r="G843" s="347"/>
      <c r="H843" s="347" t="s">
        <v>250</v>
      </c>
      <c r="I843" s="347" t="s">
        <v>250</v>
      </c>
      <c r="J843" s="347" t="s">
        <v>250</v>
      </c>
      <c r="K843" s="354">
        <v>6483155</v>
      </c>
      <c r="L843" s="347" t="s">
        <v>250</v>
      </c>
      <c r="M843" s="347" t="s">
        <v>250</v>
      </c>
      <c r="N843" s="354" t="s">
        <v>913</v>
      </c>
      <c r="O843" s="360"/>
      <c r="Q843" s="361">
        <f>O843-Q844-Q845-Q846</f>
        <v>0</v>
      </c>
      <c r="R843" s="319" t="s">
        <v>250</v>
      </c>
      <c r="S843" s="360"/>
      <c r="U843" s="361">
        <f>S843+U844+U845+U846</f>
        <v>0</v>
      </c>
      <c r="W843" s="457"/>
      <c r="X843" s="457"/>
      <c r="Y843" s="457"/>
    </row>
    <row r="844" spans="1:25" s="319" customFormat="1" ht="15" customHeight="1">
      <c r="A844" s="319">
        <v>834</v>
      </c>
      <c r="B844" s="319">
        <f t="shared" ref="B844:B907" si="311">LEN(C844)</f>
        <v>8</v>
      </c>
      <c r="C844" s="320">
        <v>64831551</v>
      </c>
      <c r="D844" s="320"/>
      <c r="E844" s="320"/>
      <c r="F844" s="347" t="s">
        <v>250</v>
      </c>
      <c r="G844" s="347"/>
      <c r="H844" s="347" t="s">
        <v>250</v>
      </c>
      <c r="I844" s="347" t="s">
        <v>250</v>
      </c>
      <c r="J844" s="347" t="s">
        <v>250</v>
      </c>
      <c r="K844" s="347" t="s">
        <v>250</v>
      </c>
      <c r="L844" s="356">
        <v>64831551</v>
      </c>
      <c r="M844" s="347" t="s">
        <v>250</v>
      </c>
      <c r="N844" s="356" t="s">
        <v>914</v>
      </c>
      <c r="O844" s="360"/>
      <c r="Q844" s="349">
        <f t="shared" ref="Q844:Q846" si="312">O844</f>
        <v>0</v>
      </c>
      <c r="R844" s="319" t="s">
        <v>250</v>
      </c>
      <c r="S844" s="360"/>
      <c r="U844" s="349">
        <f t="shared" ref="U844:U846" si="313">Q844</f>
        <v>0</v>
      </c>
      <c r="W844" s="457"/>
      <c r="X844" s="457"/>
      <c r="Y844" s="457"/>
    </row>
    <row r="845" spans="1:25" s="319" customFormat="1" ht="15" customHeight="1">
      <c r="A845" s="319">
        <v>835</v>
      </c>
      <c r="B845" s="319">
        <f t="shared" si="311"/>
        <v>8</v>
      </c>
      <c r="C845" s="320">
        <v>64831552</v>
      </c>
      <c r="D845" s="320"/>
      <c r="E845" s="320"/>
      <c r="F845" s="347" t="s">
        <v>250</v>
      </c>
      <c r="G845" s="347"/>
      <c r="H845" s="347" t="s">
        <v>250</v>
      </c>
      <c r="I845" s="347" t="s">
        <v>250</v>
      </c>
      <c r="J845" s="347" t="s">
        <v>250</v>
      </c>
      <c r="K845" s="347" t="s">
        <v>250</v>
      </c>
      <c r="L845" s="356">
        <v>64831552</v>
      </c>
      <c r="M845" s="347" t="s">
        <v>250</v>
      </c>
      <c r="N845" s="356" t="s">
        <v>915</v>
      </c>
      <c r="O845" s="360"/>
      <c r="Q845" s="349">
        <f t="shared" si="312"/>
        <v>0</v>
      </c>
      <c r="R845" s="319" t="s">
        <v>250</v>
      </c>
      <c r="S845" s="360"/>
      <c r="U845" s="349">
        <f t="shared" si="313"/>
        <v>0</v>
      </c>
      <c r="W845" s="457"/>
      <c r="X845" s="457"/>
      <c r="Y845" s="457"/>
    </row>
    <row r="846" spans="1:25" s="319" customFormat="1" ht="15" customHeight="1">
      <c r="A846" s="319">
        <v>836</v>
      </c>
      <c r="B846" s="319">
        <f t="shared" si="311"/>
        <v>8</v>
      </c>
      <c r="C846" s="320">
        <v>64831558</v>
      </c>
      <c r="D846" s="320"/>
      <c r="E846" s="320"/>
      <c r="F846" s="347" t="s">
        <v>250</v>
      </c>
      <c r="G846" s="347"/>
      <c r="H846" s="347" t="s">
        <v>250</v>
      </c>
      <c r="I846" s="347" t="s">
        <v>250</v>
      </c>
      <c r="J846" s="347" t="s">
        <v>250</v>
      </c>
      <c r="K846" s="347" t="s">
        <v>250</v>
      </c>
      <c r="L846" s="356">
        <v>64831558</v>
      </c>
      <c r="M846" s="347" t="s">
        <v>250</v>
      </c>
      <c r="N846" s="356" t="s">
        <v>916</v>
      </c>
      <c r="O846" s="360"/>
      <c r="Q846" s="349">
        <f t="shared" si="312"/>
        <v>0</v>
      </c>
      <c r="R846" s="319" t="s">
        <v>250</v>
      </c>
      <c r="S846" s="360"/>
      <c r="U846" s="349">
        <f t="shared" si="313"/>
        <v>0</v>
      </c>
      <c r="W846" s="457"/>
      <c r="X846" s="457"/>
      <c r="Y846" s="457"/>
    </row>
    <row r="847" spans="1:25" s="319" customFormat="1" ht="15" customHeight="1">
      <c r="A847" s="319">
        <v>837</v>
      </c>
      <c r="B847" s="319">
        <f t="shared" si="311"/>
        <v>7</v>
      </c>
      <c r="C847" s="320">
        <v>6483158</v>
      </c>
      <c r="D847" s="320"/>
      <c r="E847" s="320"/>
      <c r="F847" s="347" t="s">
        <v>250</v>
      </c>
      <c r="G847" s="347"/>
      <c r="H847" s="347" t="s">
        <v>250</v>
      </c>
      <c r="I847" s="347" t="s">
        <v>250</v>
      </c>
      <c r="J847" s="347" t="s">
        <v>250</v>
      </c>
      <c r="K847" s="354">
        <v>6483158</v>
      </c>
      <c r="L847" s="347" t="s">
        <v>250</v>
      </c>
      <c r="M847" s="347" t="s">
        <v>250</v>
      </c>
      <c r="N847" s="354" t="s">
        <v>917</v>
      </c>
      <c r="O847" s="360"/>
      <c r="Q847" s="361">
        <f>O847</f>
        <v>0</v>
      </c>
      <c r="R847" s="319" t="s">
        <v>250</v>
      </c>
      <c r="S847" s="360"/>
      <c r="U847" s="361">
        <f>S847</f>
        <v>0</v>
      </c>
      <c r="W847" s="457"/>
      <c r="X847" s="457"/>
      <c r="Y847" s="457"/>
    </row>
    <row r="848" spans="1:25" s="319" customFormat="1" ht="15" customHeight="1">
      <c r="A848" s="319">
        <v>838</v>
      </c>
      <c r="B848" s="319">
        <f t="shared" si="311"/>
        <v>6</v>
      </c>
      <c r="C848" s="320">
        <v>648316</v>
      </c>
      <c r="D848" s="320"/>
      <c r="E848" s="320"/>
      <c r="F848" s="347" t="s">
        <v>250</v>
      </c>
      <c r="G848" s="347"/>
      <c r="H848" s="347" t="s">
        <v>250</v>
      </c>
      <c r="I848" s="347" t="s">
        <v>250</v>
      </c>
      <c r="J848" s="353">
        <v>648316</v>
      </c>
      <c r="K848" s="347" t="s">
        <v>250</v>
      </c>
      <c r="L848" s="347" t="s">
        <v>250</v>
      </c>
      <c r="M848" s="347" t="s">
        <v>250</v>
      </c>
      <c r="N848" s="353" t="s">
        <v>918</v>
      </c>
      <c r="O848" s="360"/>
      <c r="Q848" s="361">
        <f>O848-Q849-Q850-Q851-Q852-Q853</f>
        <v>0</v>
      </c>
      <c r="R848" s="319" t="s">
        <v>250</v>
      </c>
      <c r="S848" s="360"/>
      <c r="U848" s="361">
        <f>S848+U849+U852+U853</f>
        <v>0</v>
      </c>
      <c r="W848" s="457"/>
      <c r="X848" s="457"/>
      <c r="Y848" s="457"/>
    </row>
    <row r="849" spans="1:25" s="319" customFormat="1" ht="15" customHeight="1">
      <c r="A849" s="319">
        <v>839</v>
      </c>
      <c r="B849" s="319">
        <f t="shared" si="311"/>
        <v>7</v>
      </c>
      <c r="C849" s="320">
        <v>6483161</v>
      </c>
      <c r="D849" s="320"/>
      <c r="E849" s="320"/>
      <c r="F849" s="347" t="s">
        <v>250</v>
      </c>
      <c r="G849" s="347"/>
      <c r="H849" s="347" t="s">
        <v>250</v>
      </c>
      <c r="I849" s="347" t="s">
        <v>250</v>
      </c>
      <c r="J849" s="347" t="s">
        <v>250</v>
      </c>
      <c r="K849" s="354">
        <v>6483161</v>
      </c>
      <c r="L849" s="347" t="s">
        <v>250</v>
      </c>
      <c r="M849" s="347" t="s">
        <v>250</v>
      </c>
      <c r="N849" s="354" t="s">
        <v>919</v>
      </c>
      <c r="O849" s="360"/>
      <c r="Q849" s="361">
        <f>O849-Q850-Q851</f>
        <v>0</v>
      </c>
      <c r="R849" s="319" t="s">
        <v>250</v>
      </c>
      <c r="S849" s="360"/>
      <c r="U849" s="361">
        <f>S849+U850+U851</f>
        <v>0</v>
      </c>
      <c r="W849" s="457"/>
      <c r="X849" s="457"/>
      <c r="Y849" s="457"/>
    </row>
    <row r="850" spans="1:25" s="319" customFormat="1" ht="15" customHeight="1">
      <c r="A850" s="319">
        <v>840</v>
      </c>
      <c r="B850" s="319">
        <f t="shared" si="311"/>
        <v>8</v>
      </c>
      <c r="C850" s="320">
        <v>64831611</v>
      </c>
      <c r="D850" s="320"/>
      <c r="E850" s="320"/>
      <c r="F850" s="347" t="s">
        <v>250</v>
      </c>
      <c r="G850" s="347"/>
      <c r="H850" s="347" t="s">
        <v>250</v>
      </c>
      <c r="I850" s="347" t="s">
        <v>250</v>
      </c>
      <c r="J850" s="347" t="s">
        <v>250</v>
      </c>
      <c r="K850" s="347" t="s">
        <v>250</v>
      </c>
      <c r="L850" s="356">
        <v>64831611</v>
      </c>
      <c r="M850" s="347" t="s">
        <v>250</v>
      </c>
      <c r="N850" s="356" t="s">
        <v>920</v>
      </c>
      <c r="O850" s="360"/>
      <c r="Q850" s="349">
        <f t="shared" ref="Q850:Q851" si="314">O850</f>
        <v>0</v>
      </c>
      <c r="R850" s="319" t="s">
        <v>250</v>
      </c>
      <c r="S850" s="360"/>
      <c r="U850" s="349">
        <f t="shared" ref="U850:U851" si="315">Q850</f>
        <v>0</v>
      </c>
      <c r="W850" s="457"/>
      <c r="X850" s="457"/>
      <c r="Y850" s="457"/>
    </row>
    <row r="851" spans="1:25" s="319" customFormat="1" ht="15" customHeight="1">
      <c r="A851" s="319">
        <v>841</v>
      </c>
      <c r="B851" s="319">
        <f t="shared" si="311"/>
        <v>8</v>
      </c>
      <c r="C851" s="320">
        <v>64831612</v>
      </c>
      <c r="D851" s="320"/>
      <c r="E851" s="320"/>
      <c r="F851" s="347" t="s">
        <v>250</v>
      </c>
      <c r="G851" s="347"/>
      <c r="H851" s="347" t="s">
        <v>250</v>
      </c>
      <c r="I851" s="347" t="s">
        <v>250</v>
      </c>
      <c r="J851" s="347" t="s">
        <v>250</v>
      </c>
      <c r="K851" s="347" t="s">
        <v>250</v>
      </c>
      <c r="L851" s="356">
        <v>64831612</v>
      </c>
      <c r="M851" s="347" t="s">
        <v>250</v>
      </c>
      <c r="N851" s="356" t="s">
        <v>921</v>
      </c>
      <c r="O851" s="360"/>
      <c r="Q851" s="349">
        <f t="shared" si="314"/>
        <v>0</v>
      </c>
      <c r="R851" s="319" t="s">
        <v>250</v>
      </c>
      <c r="S851" s="360"/>
      <c r="U851" s="349">
        <f t="shared" si="315"/>
        <v>0</v>
      </c>
      <c r="W851" s="457"/>
      <c r="X851" s="457"/>
      <c r="Y851" s="457"/>
    </row>
    <row r="852" spans="1:25" s="319" customFormat="1" ht="15" customHeight="1">
      <c r="A852" s="319">
        <v>842</v>
      </c>
      <c r="B852" s="319">
        <f t="shared" si="311"/>
        <v>7</v>
      </c>
      <c r="C852" s="320">
        <v>6483162</v>
      </c>
      <c r="D852" s="320"/>
      <c r="E852" s="320"/>
      <c r="F852" s="347" t="s">
        <v>250</v>
      </c>
      <c r="G852" s="347"/>
      <c r="H852" s="347" t="s">
        <v>250</v>
      </c>
      <c r="I852" s="347" t="s">
        <v>250</v>
      </c>
      <c r="J852" s="347" t="s">
        <v>250</v>
      </c>
      <c r="K852" s="354">
        <v>6483162</v>
      </c>
      <c r="L852" s="347" t="s">
        <v>250</v>
      </c>
      <c r="M852" s="347" t="s">
        <v>250</v>
      </c>
      <c r="N852" s="354" t="s">
        <v>922</v>
      </c>
      <c r="O852" s="360"/>
      <c r="Q852" s="361">
        <f>O852</f>
        <v>0</v>
      </c>
      <c r="R852" s="319" t="s">
        <v>250</v>
      </c>
      <c r="S852" s="360"/>
      <c r="U852" s="361">
        <f>S852</f>
        <v>0</v>
      </c>
      <c r="W852" s="457"/>
      <c r="X852" s="457"/>
      <c r="Y852" s="457"/>
    </row>
    <row r="853" spans="1:25" s="319" customFormat="1" ht="15" customHeight="1">
      <c r="A853" s="319">
        <v>843</v>
      </c>
      <c r="B853" s="319">
        <f t="shared" si="311"/>
        <v>7</v>
      </c>
      <c r="C853" s="320">
        <v>6483168</v>
      </c>
      <c r="D853" s="320"/>
      <c r="E853" s="320"/>
      <c r="F853" s="347" t="s">
        <v>250</v>
      </c>
      <c r="G853" s="347"/>
      <c r="H853" s="347" t="s">
        <v>250</v>
      </c>
      <c r="I853" s="347" t="s">
        <v>250</v>
      </c>
      <c r="J853" s="347" t="s">
        <v>250</v>
      </c>
      <c r="K853" s="354">
        <v>6483168</v>
      </c>
      <c r="L853" s="347" t="s">
        <v>250</v>
      </c>
      <c r="M853" s="347" t="s">
        <v>250</v>
      </c>
      <c r="N853" s="354" t="s">
        <v>923</v>
      </c>
      <c r="O853" s="360"/>
      <c r="Q853" s="361">
        <f>O853</f>
        <v>0</v>
      </c>
      <c r="R853" s="319" t="s">
        <v>250</v>
      </c>
      <c r="S853" s="360"/>
      <c r="U853" s="361">
        <f>S853</f>
        <v>0</v>
      </c>
      <c r="W853" s="457"/>
      <c r="X853" s="457"/>
      <c r="Y853" s="457"/>
    </row>
    <row r="854" spans="1:25" s="319" customFormat="1" ht="15" customHeight="1">
      <c r="A854" s="319">
        <v>844</v>
      </c>
      <c r="B854" s="319">
        <f t="shared" si="311"/>
        <v>6</v>
      </c>
      <c r="C854" s="320">
        <v>648317</v>
      </c>
      <c r="D854" s="320"/>
      <c r="E854" s="320"/>
      <c r="F854" s="347" t="s">
        <v>250</v>
      </c>
      <c r="G854" s="347"/>
      <c r="H854" s="347" t="s">
        <v>250</v>
      </c>
      <c r="I854" s="347" t="s">
        <v>250</v>
      </c>
      <c r="J854" s="353">
        <v>648317</v>
      </c>
      <c r="K854" s="347" t="s">
        <v>250</v>
      </c>
      <c r="L854" s="347" t="s">
        <v>250</v>
      </c>
      <c r="M854" s="347" t="s">
        <v>250</v>
      </c>
      <c r="N854" s="353" t="s">
        <v>924</v>
      </c>
      <c r="O854" s="360"/>
      <c r="Q854" s="361">
        <f>O854</f>
        <v>0</v>
      </c>
      <c r="R854" s="319" t="s">
        <v>250</v>
      </c>
      <c r="S854" s="360"/>
      <c r="U854" s="361">
        <f>S854</f>
        <v>0</v>
      </c>
      <c r="W854" s="457"/>
      <c r="X854" s="457"/>
      <c r="Y854" s="457"/>
    </row>
    <row r="855" spans="1:25" s="319" customFormat="1" ht="15" customHeight="1">
      <c r="A855" s="319">
        <v>845</v>
      </c>
      <c r="B855" s="319">
        <f t="shared" si="311"/>
        <v>6</v>
      </c>
      <c r="C855" s="320">
        <v>648318</v>
      </c>
      <c r="D855" s="320"/>
      <c r="E855" s="320"/>
      <c r="F855" s="347" t="s">
        <v>250</v>
      </c>
      <c r="G855" s="347"/>
      <c r="H855" s="347" t="s">
        <v>250</v>
      </c>
      <c r="I855" s="347" t="s">
        <v>250</v>
      </c>
      <c r="J855" s="353">
        <v>648318</v>
      </c>
      <c r="K855" s="347" t="s">
        <v>250</v>
      </c>
      <c r="L855" s="347" t="s">
        <v>250</v>
      </c>
      <c r="M855" s="347" t="s">
        <v>250</v>
      </c>
      <c r="N855" s="353" t="s">
        <v>925</v>
      </c>
      <c r="O855" s="360"/>
      <c r="Q855" s="361">
        <f>O855-Q856-Q857</f>
        <v>0</v>
      </c>
      <c r="R855" s="319" t="s">
        <v>250</v>
      </c>
      <c r="S855" s="360"/>
      <c r="U855" s="361">
        <f>S855+U856+U857</f>
        <v>0</v>
      </c>
      <c r="W855" s="457"/>
      <c r="X855" s="457"/>
      <c r="Y855" s="457"/>
    </row>
    <row r="856" spans="1:25" s="319" customFormat="1" ht="15" customHeight="1">
      <c r="A856" s="319">
        <v>846</v>
      </c>
      <c r="B856" s="319">
        <f t="shared" si="311"/>
        <v>7</v>
      </c>
      <c r="C856" s="320">
        <v>6483181</v>
      </c>
      <c r="D856" s="320"/>
      <c r="E856" s="320"/>
      <c r="F856" s="347" t="s">
        <v>250</v>
      </c>
      <c r="G856" s="347"/>
      <c r="H856" s="347" t="s">
        <v>250</v>
      </c>
      <c r="I856" s="347" t="s">
        <v>250</v>
      </c>
      <c r="J856" s="347" t="s">
        <v>250</v>
      </c>
      <c r="K856" s="354">
        <v>6483181</v>
      </c>
      <c r="L856" s="347" t="s">
        <v>250</v>
      </c>
      <c r="M856" s="347" t="s">
        <v>250</v>
      </c>
      <c r="N856" s="354" t="s">
        <v>926</v>
      </c>
      <c r="O856" s="360"/>
      <c r="Q856" s="361">
        <f t="shared" ref="Q856:Q857" si="316">O856</f>
        <v>0</v>
      </c>
      <c r="R856" s="319" t="s">
        <v>250</v>
      </c>
      <c r="S856" s="360"/>
      <c r="U856" s="361">
        <f t="shared" ref="U856:U857" si="317">S856</f>
        <v>0</v>
      </c>
      <c r="W856" s="457"/>
      <c r="X856" s="457"/>
      <c r="Y856" s="457"/>
    </row>
    <row r="857" spans="1:25" s="319" customFormat="1" ht="15" customHeight="1">
      <c r="A857" s="319">
        <v>847</v>
      </c>
      <c r="B857" s="319">
        <f t="shared" si="311"/>
        <v>7</v>
      </c>
      <c r="C857" s="320">
        <v>6483188</v>
      </c>
      <c r="D857" s="320"/>
      <c r="E857" s="320"/>
      <c r="F857" s="347" t="s">
        <v>250</v>
      </c>
      <c r="G857" s="347"/>
      <c r="H857" s="347" t="s">
        <v>250</v>
      </c>
      <c r="I857" s="347" t="s">
        <v>250</v>
      </c>
      <c r="J857" s="347" t="s">
        <v>250</v>
      </c>
      <c r="K857" s="354">
        <v>6483188</v>
      </c>
      <c r="L857" s="347" t="s">
        <v>250</v>
      </c>
      <c r="M857" s="347" t="s">
        <v>250</v>
      </c>
      <c r="N857" s="354" t="s">
        <v>925</v>
      </c>
      <c r="O857" s="360"/>
      <c r="Q857" s="361">
        <f t="shared" si="316"/>
        <v>0</v>
      </c>
      <c r="R857" s="319" t="s">
        <v>250</v>
      </c>
      <c r="S857" s="360"/>
      <c r="U857" s="361">
        <f t="shared" si="317"/>
        <v>0</v>
      </c>
      <c r="W857" s="457"/>
      <c r="X857" s="457"/>
      <c r="Y857" s="457"/>
    </row>
    <row r="858" spans="1:25" s="319" customFormat="1" ht="15" customHeight="1">
      <c r="A858" s="319">
        <v>848</v>
      </c>
      <c r="B858" s="319">
        <f t="shared" si="311"/>
        <v>5</v>
      </c>
      <c r="C858" s="320">
        <v>64832</v>
      </c>
      <c r="D858" s="320"/>
      <c r="E858" s="320"/>
      <c r="F858" s="347" t="s">
        <v>250</v>
      </c>
      <c r="G858" s="347"/>
      <c r="H858" s="347" t="s">
        <v>250</v>
      </c>
      <c r="I858" s="348">
        <v>64832</v>
      </c>
      <c r="J858" s="347" t="s">
        <v>250</v>
      </c>
      <c r="K858" s="347" t="s">
        <v>250</v>
      </c>
      <c r="L858" s="347" t="s">
        <v>250</v>
      </c>
      <c r="M858" s="347" t="s">
        <v>250</v>
      </c>
      <c r="N858" s="348" t="s">
        <v>927</v>
      </c>
      <c r="O858" s="360"/>
      <c r="Q858" s="361">
        <f>O858</f>
        <v>0</v>
      </c>
      <c r="R858" s="319" t="s">
        <v>250</v>
      </c>
      <c r="S858" s="360"/>
      <c r="U858" s="361">
        <f>S858</f>
        <v>0</v>
      </c>
      <c r="W858" s="457"/>
      <c r="X858" s="457"/>
      <c r="Y858" s="457"/>
    </row>
    <row r="859" spans="1:25" s="319" customFormat="1" ht="15" customHeight="1">
      <c r="A859" s="319">
        <v>849</v>
      </c>
      <c r="B859" s="319">
        <f t="shared" si="311"/>
        <v>5</v>
      </c>
      <c r="C859" s="320">
        <v>64833</v>
      </c>
      <c r="D859" s="320"/>
      <c r="E859" s="320"/>
      <c r="F859" s="347" t="s">
        <v>250</v>
      </c>
      <c r="G859" s="347"/>
      <c r="H859" s="347" t="s">
        <v>250</v>
      </c>
      <c r="I859" s="348">
        <v>64833</v>
      </c>
      <c r="J859" s="347" t="s">
        <v>250</v>
      </c>
      <c r="K859" s="347" t="s">
        <v>250</v>
      </c>
      <c r="L859" s="347" t="s">
        <v>250</v>
      </c>
      <c r="M859" s="347" t="s">
        <v>250</v>
      </c>
      <c r="N859" s="348" t="s">
        <v>928</v>
      </c>
      <c r="O859" s="360"/>
      <c r="Q859" s="361">
        <f>O859-Q860-Q861-Q862-Q863-Q864-Q865-Q866</f>
        <v>0</v>
      </c>
      <c r="R859" s="319" t="s">
        <v>250</v>
      </c>
      <c r="S859" s="360"/>
      <c r="U859" s="361">
        <f>S859+U860+U861+U862+U863+U864+U865+U866</f>
        <v>0</v>
      </c>
      <c r="W859" s="457"/>
      <c r="X859" s="457"/>
      <c r="Y859" s="457"/>
    </row>
    <row r="860" spans="1:25" s="319" customFormat="1" ht="15" customHeight="1">
      <c r="A860" s="319">
        <v>850</v>
      </c>
      <c r="B860" s="319">
        <f t="shared" si="311"/>
        <v>6</v>
      </c>
      <c r="C860" s="320">
        <v>648331</v>
      </c>
      <c r="D860" s="320"/>
      <c r="E860" s="320"/>
      <c r="F860" s="347" t="s">
        <v>250</v>
      </c>
      <c r="G860" s="347"/>
      <c r="H860" s="347" t="s">
        <v>250</v>
      </c>
      <c r="I860" s="347" t="s">
        <v>250</v>
      </c>
      <c r="J860" s="353">
        <v>648331</v>
      </c>
      <c r="K860" s="347" t="s">
        <v>250</v>
      </c>
      <c r="L860" s="347" t="s">
        <v>250</v>
      </c>
      <c r="M860" s="347" t="s">
        <v>250</v>
      </c>
      <c r="N860" s="353" t="s">
        <v>929</v>
      </c>
      <c r="O860" s="360"/>
      <c r="Q860" s="361">
        <f>O860</f>
        <v>0</v>
      </c>
      <c r="R860" s="319" t="s">
        <v>250</v>
      </c>
      <c r="S860" s="360"/>
      <c r="U860" s="361">
        <f>S860</f>
        <v>0</v>
      </c>
      <c r="W860" s="457"/>
      <c r="X860" s="457"/>
      <c r="Y860" s="457"/>
    </row>
    <row r="861" spans="1:25" s="319" customFormat="1" ht="15" customHeight="1">
      <c r="A861" s="319">
        <v>851</v>
      </c>
      <c r="B861" s="319">
        <f t="shared" si="311"/>
        <v>6</v>
      </c>
      <c r="C861" s="320">
        <v>648332</v>
      </c>
      <c r="D861" s="320"/>
      <c r="E861" s="320"/>
      <c r="F861" s="347" t="s">
        <v>250</v>
      </c>
      <c r="G861" s="347"/>
      <c r="H861" s="347" t="s">
        <v>250</v>
      </c>
      <c r="I861" s="347" t="s">
        <v>250</v>
      </c>
      <c r="J861" s="353">
        <v>648332</v>
      </c>
      <c r="K861" s="347" t="s">
        <v>250</v>
      </c>
      <c r="L861" s="347" t="s">
        <v>250</v>
      </c>
      <c r="M861" s="347" t="s">
        <v>250</v>
      </c>
      <c r="N861" s="353" t="s">
        <v>930</v>
      </c>
      <c r="O861" s="360"/>
      <c r="Q861" s="361">
        <f t="shared" ref="Q861:Q866" si="318">O861</f>
        <v>0</v>
      </c>
      <c r="R861" s="319" t="s">
        <v>250</v>
      </c>
      <c r="S861" s="360"/>
      <c r="U861" s="361">
        <f t="shared" ref="U861:U866" si="319">S861</f>
        <v>0</v>
      </c>
      <c r="W861" s="457"/>
      <c r="X861" s="457"/>
      <c r="Y861" s="457"/>
    </row>
    <row r="862" spans="1:25" s="319" customFormat="1" ht="15" customHeight="1">
      <c r="A862" s="319">
        <v>852</v>
      </c>
      <c r="B862" s="319">
        <f t="shared" si="311"/>
        <v>6</v>
      </c>
      <c r="C862" s="320">
        <v>648333</v>
      </c>
      <c r="D862" s="320"/>
      <c r="E862" s="320"/>
      <c r="F862" s="347" t="s">
        <v>250</v>
      </c>
      <c r="G862" s="347"/>
      <c r="H862" s="347" t="s">
        <v>250</v>
      </c>
      <c r="I862" s="347" t="s">
        <v>250</v>
      </c>
      <c r="J862" s="353">
        <v>648333</v>
      </c>
      <c r="K862" s="347" t="s">
        <v>250</v>
      </c>
      <c r="L862" s="347" t="s">
        <v>250</v>
      </c>
      <c r="M862" s="347" t="s">
        <v>250</v>
      </c>
      <c r="N862" s="353" t="s">
        <v>931</v>
      </c>
      <c r="O862" s="360"/>
      <c r="Q862" s="361">
        <f t="shared" si="318"/>
        <v>0</v>
      </c>
      <c r="R862" s="319" t="s">
        <v>250</v>
      </c>
      <c r="S862" s="360"/>
      <c r="U862" s="361">
        <f t="shared" si="319"/>
        <v>0</v>
      </c>
      <c r="W862" s="457"/>
      <c r="X862" s="457"/>
      <c r="Y862" s="457"/>
    </row>
    <row r="863" spans="1:25" s="319" customFormat="1" ht="15" customHeight="1">
      <c r="A863" s="319">
        <v>853</v>
      </c>
      <c r="B863" s="319">
        <f t="shared" si="311"/>
        <v>6</v>
      </c>
      <c r="C863" s="320">
        <v>648334</v>
      </c>
      <c r="D863" s="320"/>
      <c r="E863" s="320"/>
      <c r="F863" s="347" t="s">
        <v>250</v>
      </c>
      <c r="G863" s="347"/>
      <c r="H863" s="347" t="s">
        <v>250</v>
      </c>
      <c r="I863" s="347" t="s">
        <v>250</v>
      </c>
      <c r="J863" s="353">
        <v>648334</v>
      </c>
      <c r="K863" s="347" t="s">
        <v>250</v>
      </c>
      <c r="L863" s="347" t="s">
        <v>250</v>
      </c>
      <c r="M863" s="347" t="s">
        <v>250</v>
      </c>
      <c r="N863" s="353" t="s">
        <v>932</v>
      </c>
      <c r="O863" s="360"/>
      <c r="Q863" s="361">
        <f t="shared" si="318"/>
        <v>0</v>
      </c>
      <c r="R863" s="319" t="s">
        <v>250</v>
      </c>
      <c r="S863" s="360"/>
      <c r="U863" s="361">
        <f t="shared" si="319"/>
        <v>0</v>
      </c>
      <c r="W863" s="457"/>
      <c r="X863" s="457"/>
      <c r="Y863" s="457"/>
    </row>
    <row r="864" spans="1:25" s="319" customFormat="1" ht="15" customHeight="1">
      <c r="A864" s="319">
        <v>854</v>
      </c>
      <c r="B864" s="319">
        <f t="shared" si="311"/>
        <v>6</v>
      </c>
      <c r="C864" s="320">
        <v>648335</v>
      </c>
      <c r="D864" s="320"/>
      <c r="E864" s="320"/>
      <c r="F864" s="347" t="s">
        <v>250</v>
      </c>
      <c r="G864" s="347"/>
      <c r="H864" s="347" t="s">
        <v>250</v>
      </c>
      <c r="I864" s="347" t="s">
        <v>250</v>
      </c>
      <c r="J864" s="353">
        <v>648335</v>
      </c>
      <c r="K864" s="347" t="s">
        <v>250</v>
      </c>
      <c r="L864" s="347" t="s">
        <v>250</v>
      </c>
      <c r="M864" s="347" t="s">
        <v>250</v>
      </c>
      <c r="N864" s="353" t="s">
        <v>454</v>
      </c>
      <c r="O864" s="360"/>
      <c r="Q864" s="361">
        <f t="shared" si="318"/>
        <v>0</v>
      </c>
      <c r="R864" s="319" t="s">
        <v>250</v>
      </c>
      <c r="S864" s="360"/>
      <c r="U864" s="361">
        <f t="shared" si="319"/>
        <v>0</v>
      </c>
      <c r="W864" s="457"/>
      <c r="X864" s="457"/>
      <c r="Y864" s="457"/>
    </row>
    <row r="865" spans="1:25" s="319" customFormat="1" ht="15" customHeight="1">
      <c r="A865" s="319">
        <v>855</v>
      </c>
      <c r="B865" s="319">
        <f t="shared" si="311"/>
        <v>6</v>
      </c>
      <c r="C865" s="320">
        <v>648336</v>
      </c>
      <c r="D865" s="320"/>
      <c r="E865" s="320"/>
      <c r="F865" s="347" t="s">
        <v>250</v>
      </c>
      <c r="G865" s="347"/>
      <c r="H865" s="347" t="s">
        <v>250</v>
      </c>
      <c r="I865" s="347" t="s">
        <v>250</v>
      </c>
      <c r="J865" s="353">
        <v>648336</v>
      </c>
      <c r="K865" s="347" t="s">
        <v>250</v>
      </c>
      <c r="L865" s="347" t="s">
        <v>250</v>
      </c>
      <c r="M865" s="347" t="s">
        <v>250</v>
      </c>
      <c r="N865" s="353" t="s">
        <v>933</v>
      </c>
      <c r="O865" s="360"/>
      <c r="Q865" s="361">
        <f t="shared" si="318"/>
        <v>0</v>
      </c>
      <c r="R865" s="319" t="s">
        <v>250</v>
      </c>
      <c r="S865" s="360"/>
      <c r="U865" s="361">
        <f t="shared" si="319"/>
        <v>0</v>
      </c>
      <c r="W865" s="457"/>
      <c r="X865" s="457"/>
      <c r="Y865" s="457"/>
    </row>
    <row r="866" spans="1:25" s="319" customFormat="1" ht="15" customHeight="1">
      <c r="A866" s="319">
        <v>856</v>
      </c>
      <c r="B866" s="319">
        <f t="shared" si="311"/>
        <v>6</v>
      </c>
      <c r="C866" s="320">
        <v>648338</v>
      </c>
      <c r="D866" s="320"/>
      <c r="E866" s="320"/>
      <c r="F866" s="347" t="s">
        <v>250</v>
      </c>
      <c r="G866" s="347"/>
      <c r="H866" s="347" t="s">
        <v>250</v>
      </c>
      <c r="I866" s="347" t="s">
        <v>250</v>
      </c>
      <c r="J866" s="353">
        <v>648338</v>
      </c>
      <c r="K866" s="347" t="s">
        <v>250</v>
      </c>
      <c r="L866" s="347" t="s">
        <v>250</v>
      </c>
      <c r="M866" s="347" t="s">
        <v>250</v>
      </c>
      <c r="N866" s="353" t="s">
        <v>934</v>
      </c>
      <c r="O866" s="360"/>
      <c r="Q866" s="361">
        <f t="shared" si="318"/>
        <v>0</v>
      </c>
      <c r="R866" s="319" t="s">
        <v>250</v>
      </c>
      <c r="S866" s="360"/>
      <c r="U866" s="361">
        <f t="shared" si="319"/>
        <v>0</v>
      </c>
      <c r="W866" s="457"/>
      <c r="X866" s="457"/>
      <c r="Y866" s="457"/>
    </row>
    <row r="867" spans="1:25" s="319" customFormat="1" ht="15" customHeight="1">
      <c r="A867" s="319">
        <v>857</v>
      </c>
      <c r="B867" s="319">
        <f t="shared" si="311"/>
        <v>5</v>
      </c>
      <c r="C867" s="320">
        <v>64834</v>
      </c>
      <c r="D867" s="320"/>
      <c r="E867" s="320"/>
      <c r="F867" s="347" t="s">
        <v>250</v>
      </c>
      <c r="G867" s="347"/>
      <c r="H867" s="347" t="s">
        <v>250</v>
      </c>
      <c r="I867" s="348">
        <v>64834</v>
      </c>
      <c r="J867" s="347" t="s">
        <v>250</v>
      </c>
      <c r="K867" s="347" t="s">
        <v>250</v>
      </c>
      <c r="L867" s="347" t="s">
        <v>250</v>
      </c>
      <c r="M867" s="347" t="s">
        <v>250</v>
      </c>
      <c r="N867" s="348" t="s">
        <v>935</v>
      </c>
      <c r="O867" s="360"/>
      <c r="Q867" s="361">
        <f>O867-Q868-Q869-Q870</f>
        <v>0</v>
      </c>
      <c r="R867" s="319" t="s">
        <v>250</v>
      </c>
      <c r="S867" s="360"/>
      <c r="U867" s="361">
        <f>S867+U868+U869+U870</f>
        <v>0</v>
      </c>
      <c r="W867" s="457"/>
      <c r="X867" s="457"/>
      <c r="Y867" s="457"/>
    </row>
    <row r="868" spans="1:25" s="319" customFormat="1" ht="15" customHeight="1">
      <c r="A868" s="319">
        <v>858</v>
      </c>
      <c r="B868" s="319">
        <f t="shared" si="311"/>
        <v>6</v>
      </c>
      <c r="C868" s="320">
        <v>648341</v>
      </c>
      <c r="D868" s="320"/>
      <c r="E868" s="320"/>
      <c r="F868" s="347" t="s">
        <v>250</v>
      </c>
      <c r="G868" s="347"/>
      <c r="H868" s="347" t="s">
        <v>250</v>
      </c>
      <c r="I868" s="347" t="s">
        <v>250</v>
      </c>
      <c r="J868" s="353">
        <v>648341</v>
      </c>
      <c r="K868" s="347" t="s">
        <v>250</v>
      </c>
      <c r="L868" s="347" t="s">
        <v>250</v>
      </c>
      <c r="M868" s="347" t="s">
        <v>250</v>
      </c>
      <c r="N868" s="353" t="s">
        <v>936</v>
      </c>
      <c r="O868" s="360"/>
      <c r="Q868" s="361">
        <f t="shared" ref="Q868:Q870" si="320">O868</f>
        <v>0</v>
      </c>
      <c r="R868" s="319" t="s">
        <v>250</v>
      </c>
      <c r="S868" s="360"/>
      <c r="U868" s="361">
        <f t="shared" ref="U868:U870" si="321">S868</f>
        <v>0</v>
      </c>
      <c r="W868" s="457"/>
      <c r="X868" s="457"/>
      <c r="Y868" s="457"/>
    </row>
    <row r="869" spans="1:25" s="319" customFormat="1" ht="15" customHeight="1">
      <c r="A869" s="319">
        <v>859</v>
      </c>
      <c r="B869" s="319">
        <f t="shared" si="311"/>
        <v>6</v>
      </c>
      <c r="C869" s="320">
        <v>648342</v>
      </c>
      <c r="D869" s="320"/>
      <c r="E869" s="320"/>
      <c r="F869" s="347" t="s">
        <v>250</v>
      </c>
      <c r="G869" s="347"/>
      <c r="H869" s="347" t="s">
        <v>250</v>
      </c>
      <c r="I869" s="347" t="s">
        <v>250</v>
      </c>
      <c r="J869" s="353">
        <v>648342</v>
      </c>
      <c r="K869" s="347" t="s">
        <v>250</v>
      </c>
      <c r="L869" s="347" t="s">
        <v>250</v>
      </c>
      <c r="M869" s="347" t="s">
        <v>250</v>
      </c>
      <c r="N869" s="353" t="s">
        <v>937</v>
      </c>
      <c r="O869" s="360"/>
      <c r="Q869" s="361">
        <f t="shared" si="320"/>
        <v>0</v>
      </c>
      <c r="R869" s="319" t="s">
        <v>250</v>
      </c>
      <c r="S869" s="360"/>
      <c r="U869" s="361">
        <f t="shared" si="321"/>
        <v>0</v>
      </c>
      <c r="W869" s="457"/>
      <c r="X869" s="457"/>
      <c r="Y869" s="457"/>
    </row>
    <row r="870" spans="1:25" s="319" customFormat="1" ht="15" customHeight="1">
      <c r="A870" s="319">
        <v>860</v>
      </c>
      <c r="B870" s="319">
        <f t="shared" si="311"/>
        <v>6</v>
      </c>
      <c r="C870" s="320">
        <v>648348</v>
      </c>
      <c r="D870" s="320"/>
      <c r="E870" s="320"/>
      <c r="F870" s="347" t="s">
        <v>250</v>
      </c>
      <c r="G870" s="347"/>
      <c r="H870" s="347" t="s">
        <v>250</v>
      </c>
      <c r="I870" s="347" t="s">
        <v>250</v>
      </c>
      <c r="J870" s="353">
        <v>648348</v>
      </c>
      <c r="K870" s="347" t="s">
        <v>250</v>
      </c>
      <c r="L870" s="347" t="s">
        <v>250</v>
      </c>
      <c r="M870" s="347" t="s">
        <v>250</v>
      </c>
      <c r="N870" s="353" t="s">
        <v>938</v>
      </c>
      <c r="O870" s="360"/>
      <c r="Q870" s="361">
        <f t="shared" si="320"/>
        <v>0</v>
      </c>
      <c r="R870" s="319" t="s">
        <v>250</v>
      </c>
      <c r="S870" s="360"/>
      <c r="U870" s="361">
        <f t="shared" si="321"/>
        <v>0</v>
      </c>
      <c r="W870" s="457"/>
      <c r="X870" s="457"/>
      <c r="Y870" s="457"/>
    </row>
    <row r="871" spans="1:25" s="319" customFormat="1" ht="15" customHeight="1">
      <c r="A871" s="319">
        <v>861</v>
      </c>
      <c r="B871" s="319">
        <f t="shared" si="311"/>
        <v>5</v>
      </c>
      <c r="C871" s="320">
        <v>64835</v>
      </c>
      <c r="D871" s="320"/>
      <c r="E871" s="320"/>
      <c r="F871" s="347" t="s">
        <v>250</v>
      </c>
      <c r="G871" s="347"/>
      <c r="H871" s="347" t="s">
        <v>250</v>
      </c>
      <c r="I871" s="348">
        <v>64835</v>
      </c>
      <c r="J871" s="347" t="s">
        <v>250</v>
      </c>
      <c r="K871" s="347" t="s">
        <v>250</v>
      </c>
      <c r="L871" s="347" t="s">
        <v>250</v>
      </c>
      <c r="M871" s="347" t="s">
        <v>250</v>
      </c>
      <c r="N871" s="348" t="s">
        <v>939</v>
      </c>
      <c r="O871" s="360"/>
      <c r="Q871" s="361">
        <f>O871</f>
        <v>0</v>
      </c>
      <c r="R871" s="319" t="s">
        <v>250</v>
      </c>
      <c r="S871" s="360"/>
      <c r="U871" s="361">
        <f>S871</f>
        <v>0</v>
      </c>
      <c r="W871" s="457"/>
      <c r="X871" s="457"/>
      <c r="Y871" s="457"/>
    </row>
    <row r="872" spans="1:25" s="319" customFormat="1" ht="15" customHeight="1">
      <c r="A872" s="319">
        <v>862</v>
      </c>
      <c r="B872" s="319">
        <f t="shared" si="311"/>
        <v>5</v>
      </c>
      <c r="C872" s="320">
        <v>64838</v>
      </c>
      <c r="D872" s="320"/>
      <c r="E872" s="320"/>
      <c r="F872" s="347" t="s">
        <v>250</v>
      </c>
      <c r="G872" s="347"/>
      <c r="H872" s="347" t="s">
        <v>250</v>
      </c>
      <c r="I872" s="348">
        <v>64838</v>
      </c>
      <c r="J872" s="347" t="s">
        <v>250</v>
      </c>
      <c r="K872" s="347" t="s">
        <v>250</v>
      </c>
      <c r="L872" s="347" t="s">
        <v>250</v>
      </c>
      <c r="M872" s="347" t="s">
        <v>250</v>
      </c>
      <c r="N872" s="348" t="s">
        <v>940</v>
      </c>
      <c r="O872" s="360"/>
      <c r="Q872" s="361">
        <f>O872</f>
        <v>0</v>
      </c>
      <c r="R872" s="319" t="s">
        <v>250</v>
      </c>
      <c r="S872" s="360"/>
      <c r="U872" s="361">
        <f>S872</f>
        <v>0</v>
      </c>
      <c r="W872" s="457"/>
      <c r="X872" s="457"/>
      <c r="Y872" s="457"/>
    </row>
    <row r="873" spans="1:25" s="319" customFormat="1" ht="15" customHeight="1">
      <c r="A873" s="319">
        <v>863</v>
      </c>
      <c r="B873" s="319">
        <f t="shared" si="311"/>
        <v>4</v>
      </c>
      <c r="C873" s="320">
        <v>6484</v>
      </c>
      <c r="D873" s="320"/>
      <c r="E873" s="320"/>
      <c r="F873" s="347" t="s">
        <v>250</v>
      </c>
      <c r="G873" s="347"/>
      <c r="H873" s="355">
        <v>6484</v>
      </c>
      <c r="I873" s="347" t="s">
        <v>250</v>
      </c>
      <c r="J873" s="347" t="s">
        <v>250</v>
      </c>
      <c r="K873" s="347" t="s">
        <v>250</v>
      </c>
      <c r="L873" s="347" t="s">
        <v>250</v>
      </c>
      <c r="M873" s="347" t="s">
        <v>250</v>
      </c>
      <c r="N873" s="355" t="s">
        <v>941</v>
      </c>
      <c r="O873" s="360"/>
      <c r="Q873" s="361">
        <f>O873-Q874-Q875-Q876-Q877-Q878</f>
        <v>0</v>
      </c>
      <c r="R873" s="319" t="s">
        <v>250</v>
      </c>
      <c r="S873" s="360"/>
      <c r="U873" s="361">
        <f>S873+U874+U875+U876+U877+U878</f>
        <v>0</v>
      </c>
      <c r="W873" s="457"/>
      <c r="X873" s="457"/>
      <c r="Y873" s="457"/>
    </row>
    <row r="874" spans="1:25" s="319" customFormat="1" ht="15" customHeight="1">
      <c r="A874" s="319">
        <v>864</v>
      </c>
      <c r="B874" s="319">
        <f t="shared" si="311"/>
        <v>5</v>
      </c>
      <c r="C874" s="320">
        <v>64841</v>
      </c>
      <c r="D874" s="320"/>
      <c r="E874" s="320"/>
      <c r="F874" s="347" t="s">
        <v>250</v>
      </c>
      <c r="G874" s="347"/>
      <c r="H874" s="347" t="s">
        <v>250</v>
      </c>
      <c r="I874" s="348">
        <v>64841</v>
      </c>
      <c r="J874" s="347" t="s">
        <v>250</v>
      </c>
      <c r="K874" s="347" t="s">
        <v>250</v>
      </c>
      <c r="L874" s="347" t="s">
        <v>250</v>
      </c>
      <c r="M874" s="347" t="s">
        <v>250</v>
      </c>
      <c r="N874" s="348" t="s">
        <v>942</v>
      </c>
      <c r="O874" s="360"/>
      <c r="Q874" s="361">
        <f t="shared" ref="Q874:Q878" si="322">O874</f>
        <v>0</v>
      </c>
      <c r="R874" s="319" t="s">
        <v>250</v>
      </c>
      <c r="S874" s="360"/>
      <c r="U874" s="361">
        <f t="shared" ref="U874:U878" si="323">S874</f>
        <v>0</v>
      </c>
      <c r="W874" s="457"/>
      <c r="X874" s="457"/>
      <c r="Y874" s="457"/>
    </row>
    <row r="875" spans="1:25" s="319" customFormat="1" ht="15" customHeight="1">
      <c r="A875" s="319">
        <v>865</v>
      </c>
      <c r="B875" s="319">
        <f t="shared" si="311"/>
        <v>5</v>
      </c>
      <c r="C875" s="320">
        <v>64842</v>
      </c>
      <c r="D875" s="320"/>
      <c r="E875" s="320"/>
      <c r="F875" s="347" t="s">
        <v>250</v>
      </c>
      <c r="G875" s="347"/>
      <c r="H875" s="347" t="s">
        <v>250</v>
      </c>
      <c r="I875" s="348">
        <v>64842</v>
      </c>
      <c r="J875" s="347" t="s">
        <v>250</v>
      </c>
      <c r="K875" s="347" t="s">
        <v>250</v>
      </c>
      <c r="L875" s="347" t="s">
        <v>250</v>
      </c>
      <c r="M875" s="347" t="s">
        <v>250</v>
      </c>
      <c r="N875" s="348" t="s">
        <v>943</v>
      </c>
      <c r="O875" s="360"/>
      <c r="Q875" s="361">
        <f t="shared" si="322"/>
        <v>0</v>
      </c>
      <c r="R875" s="319" t="s">
        <v>250</v>
      </c>
      <c r="S875" s="360"/>
      <c r="U875" s="361">
        <f t="shared" si="323"/>
        <v>0</v>
      </c>
      <c r="W875" s="457"/>
      <c r="X875" s="457"/>
      <c r="Y875" s="457"/>
    </row>
    <row r="876" spans="1:25" s="319" customFormat="1" ht="15" customHeight="1">
      <c r="A876" s="319">
        <v>866</v>
      </c>
      <c r="B876" s="319">
        <f t="shared" si="311"/>
        <v>5</v>
      </c>
      <c r="C876" s="320">
        <v>64843</v>
      </c>
      <c r="D876" s="320"/>
      <c r="E876" s="320"/>
      <c r="F876" s="347" t="s">
        <v>250</v>
      </c>
      <c r="G876" s="347"/>
      <c r="H876" s="347" t="s">
        <v>250</v>
      </c>
      <c r="I876" s="348">
        <v>64843</v>
      </c>
      <c r="J876" s="347" t="s">
        <v>250</v>
      </c>
      <c r="K876" s="347" t="s">
        <v>250</v>
      </c>
      <c r="L876" s="347" t="s">
        <v>250</v>
      </c>
      <c r="M876" s="347" t="s">
        <v>250</v>
      </c>
      <c r="N876" s="348" t="s">
        <v>944</v>
      </c>
      <c r="O876" s="360"/>
      <c r="Q876" s="361">
        <f t="shared" si="322"/>
        <v>0</v>
      </c>
      <c r="R876" s="319" t="s">
        <v>250</v>
      </c>
      <c r="S876" s="360"/>
      <c r="U876" s="361">
        <f t="shared" si="323"/>
        <v>0</v>
      </c>
      <c r="W876" s="457"/>
      <c r="X876" s="457"/>
      <c r="Y876" s="457"/>
    </row>
    <row r="877" spans="1:25" s="319" customFormat="1" ht="15" customHeight="1">
      <c r="A877" s="319">
        <v>867</v>
      </c>
      <c r="B877" s="319">
        <f t="shared" si="311"/>
        <v>5</v>
      </c>
      <c r="C877" s="320">
        <v>64844</v>
      </c>
      <c r="D877" s="320"/>
      <c r="E877" s="320"/>
      <c r="F877" s="347" t="s">
        <v>250</v>
      </c>
      <c r="G877" s="347"/>
      <c r="H877" s="347" t="s">
        <v>250</v>
      </c>
      <c r="I877" s="348">
        <v>64844</v>
      </c>
      <c r="J877" s="347" t="s">
        <v>250</v>
      </c>
      <c r="K877" s="347" t="s">
        <v>250</v>
      </c>
      <c r="L877" s="347" t="s">
        <v>250</v>
      </c>
      <c r="M877" s="347" t="s">
        <v>250</v>
      </c>
      <c r="N877" s="348" t="s">
        <v>945</v>
      </c>
      <c r="O877" s="360"/>
      <c r="Q877" s="361">
        <f t="shared" si="322"/>
        <v>0</v>
      </c>
      <c r="R877" s="319" t="s">
        <v>250</v>
      </c>
      <c r="S877" s="360"/>
      <c r="U877" s="361">
        <f t="shared" si="323"/>
        <v>0</v>
      </c>
      <c r="W877" s="457"/>
      <c r="X877" s="457"/>
      <c r="Y877" s="457"/>
    </row>
    <row r="878" spans="1:25" s="319" customFormat="1" ht="15" customHeight="1">
      <c r="A878" s="319">
        <v>868</v>
      </c>
      <c r="B878" s="319">
        <f t="shared" si="311"/>
        <v>5</v>
      </c>
      <c r="C878" s="320">
        <v>64848</v>
      </c>
      <c r="D878" s="320"/>
      <c r="E878" s="320"/>
      <c r="F878" s="347" t="s">
        <v>250</v>
      </c>
      <c r="G878" s="347"/>
      <c r="H878" s="347" t="s">
        <v>250</v>
      </c>
      <c r="I878" s="348">
        <v>64848</v>
      </c>
      <c r="J878" s="347" t="s">
        <v>250</v>
      </c>
      <c r="K878" s="347" t="s">
        <v>250</v>
      </c>
      <c r="L878" s="347" t="s">
        <v>250</v>
      </c>
      <c r="M878" s="347" t="s">
        <v>250</v>
      </c>
      <c r="N878" s="348" t="s">
        <v>946</v>
      </c>
      <c r="O878" s="360"/>
      <c r="Q878" s="361">
        <f t="shared" si="322"/>
        <v>0</v>
      </c>
      <c r="R878" s="319" t="s">
        <v>250</v>
      </c>
      <c r="S878" s="360"/>
      <c r="U878" s="361">
        <f t="shared" si="323"/>
        <v>0</v>
      </c>
      <c r="W878" s="457"/>
      <c r="X878" s="457"/>
      <c r="Y878" s="457"/>
    </row>
    <row r="879" spans="1:25" s="319" customFormat="1" ht="15" customHeight="1">
      <c r="A879" s="319">
        <v>869</v>
      </c>
      <c r="B879" s="319">
        <f t="shared" si="311"/>
        <v>4</v>
      </c>
      <c r="C879" s="320">
        <v>6485</v>
      </c>
      <c r="D879" s="320"/>
      <c r="E879" s="320"/>
      <c r="F879" s="347" t="s">
        <v>250</v>
      </c>
      <c r="G879" s="347"/>
      <c r="H879" s="355">
        <v>6485</v>
      </c>
      <c r="I879" s="347" t="s">
        <v>250</v>
      </c>
      <c r="J879" s="347" t="s">
        <v>250</v>
      </c>
      <c r="K879" s="347" t="s">
        <v>250</v>
      </c>
      <c r="L879" s="347" t="s">
        <v>250</v>
      </c>
      <c r="M879" s="347" t="s">
        <v>250</v>
      </c>
      <c r="N879" s="355" t="s">
        <v>947</v>
      </c>
      <c r="O879" s="360"/>
      <c r="Q879" s="361">
        <f>O879-Q880-Q881-Q882-Q883-Q884-Q885</f>
        <v>0</v>
      </c>
      <c r="R879" s="319" t="s">
        <v>250</v>
      </c>
      <c r="S879" s="360"/>
      <c r="U879" s="361">
        <f>S879+U880+U885</f>
        <v>0</v>
      </c>
      <c r="W879" s="457"/>
      <c r="X879" s="457"/>
      <c r="Y879" s="457"/>
    </row>
    <row r="880" spans="1:25" s="319" customFormat="1" ht="15" customHeight="1">
      <c r="A880" s="319">
        <v>870</v>
      </c>
      <c r="B880" s="319">
        <f t="shared" si="311"/>
        <v>5</v>
      </c>
      <c r="C880" s="320">
        <v>64851</v>
      </c>
      <c r="D880" s="320"/>
      <c r="E880" s="320"/>
      <c r="F880" s="347" t="s">
        <v>250</v>
      </c>
      <c r="G880" s="347"/>
      <c r="H880" s="347" t="s">
        <v>250</v>
      </c>
      <c r="I880" s="348">
        <v>64851</v>
      </c>
      <c r="J880" s="347" t="s">
        <v>250</v>
      </c>
      <c r="K880" s="347" t="s">
        <v>250</v>
      </c>
      <c r="L880" s="347" t="s">
        <v>250</v>
      </c>
      <c r="M880" s="347" t="s">
        <v>250</v>
      </c>
      <c r="N880" s="348" t="s">
        <v>948</v>
      </c>
      <c r="O880" s="360"/>
      <c r="Q880" s="361">
        <f>O880-Q881-Q882-Q883-Q884</f>
        <v>0</v>
      </c>
      <c r="R880" s="319" t="s">
        <v>250</v>
      </c>
      <c r="S880" s="360"/>
      <c r="U880" s="361">
        <f>S880+U881+U882+U883+U884</f>
        <v>0</v>
      </c>
      <c r="W880" s="457"/>
      <c r="X880" s="457"/>
      <c r="Y880" s="457"/>
    </row>
    <row r="881" spans="1:25" s="319" customFormat="1" ht="15" customHeight="1">
      <c r="A881" s="319">
        <v>871</v>
      </c>
      <c r="B881" s="319">
        <f t="shared" si="311"/>
        <v>6</v>
      </c>
      <c r="C881" s="320">
        <v>648511</v>
      </c>
      <c r="D881" s="320"/>
      <c r="E881" s="320"/>
      <c r="F881" s="347" t="s">
        <v>250</v>
      </c>
      <c r="G881" s="347"/>
      <c r="H881" s="347" t="s">
        <v>250</v>
      </c>
      <c r="I881" s="347" t="s">
        <v>250</v>
      </c>
      <c r="J881" s="353">
        <v>648511</v>
      </c>
      <c r="K881" s="347" t="s">
        <v>250</v>
      </c>
      <c r="L881" s="347" t="s">
        <v>250</v>
      </c>
      <c r="M881" s="347" t="s">
        <v>250</v>
      </c>
      <c r="N881" s="353" t="s">
        <v>949</v>
      </c>
      <c r="O881" s="360"/>
      <c r="Q881" s="361">
        <f t="shared" ref="Q881:Q884" si="324">O881</f>
        <v>0</v>
      </c>
      <c r="R881" s="319" t="s">
        <v>250</v>
      </c>
      <c r="S881" s="360"/>
      <c r="U881" s="361">
        <f t="shared" ref="U881:U884" si="325">S881</f>
        <v>0</v>
      </c>
      <c r="W881" s="457"/>
      <c r="X881" s="457"/>
      <c r="Y881" s="457"/>
    </row>
    <row r="882" spans="1:25" s="319" customFormat="1" ht="15" customHeight="1">
      <c r="A882" s="319">
        <v>872</v>
      </c>
      <c r="B882" s="319">
        <f t="shared" si="311"/>
        <v>6</v>
      </c>
      <c r="C882" s="320">
        <v>648512</v>
      </c>
      <c r="D882" s="320"/>
      <c r="E882" s="320"/>
      <c r="F882" s="347" t="s">
        <v>250</v>
      </c>
      <c r="G882" s="347"/>
      <c r="H882" s="347" t="s">
        <v>250</v>
      </c>
      <c r="I882" s="347" t="s">
        <v>250</v>
      </c>
      <c r="J882" s="353">
        <v>648512</v>
      </c>
      <c r="K882" s="347" t="s">
        <v>250</v>
      </c>
      <c r="L882" s="347" t="s">
        <v>250</v>
      </c>
      <c r="M882" s="347" t="s">
        <v>250</v>
      </c>
      <c r="N882" s="353" t="s">
        <v>950</v>
      </c>
      <c r="O882" s="360"/>
      <c r="Q882" s="361">
        <f t="shared" si="324"/>
        <v>0</v>
      </c>
      <c r="R882" s="319" t="s">
        <v>250</v>
      </c>
      <c r="S882" s="360"/>
      <c r="U882" s="361">
        <f t="shared" si="325"/>
        <v>0</v>
      </c>
      <c r="W882" s="457"/>
      <c r="X882" s="457"/>
      <c r="Y882" s="457"/>
    </row>
    <row r="883" spans="1:25" s="319" customFormat="1" ht="15" customHeight="1">
      <c r="A883" s="319">
        <v>873</v>
      </c>
      <c r="B883" s="319">
        <f t="shared" si="311"/>
        <v>6</v>
      </c>
      <c r="C883" s="320">
        <v>648513</v>
      </c>
      <c r="D883" s="320"/>
      <c r="E883" s="320"/>
      <c r="F883" s="347" t="s">
        <v>250</v>
      </c>
      <c r="G883" s="347"/>
      <c r="H883" s="347" t="s">
        <v>250</v>
      </c>
      <c r="I883" s="347" t="s">
        <v>250</v>
      </c>
      <c r="J883" s="353">
        <v>648513</v>
      </c>
      <c r="K883" s="347" t="s">
        <v>250</v>
      </c>
      <c r="L883" s="347" t="s">
        <v>250</v>
      </c>
      <c r="M883" s="347" t="s">
        <v>250</v>
      </c>
      <c r="N883" s="353" t="s">
        <v>951</v>
      </c>
      <c r="O883" s="360"/>
      <c r="Q883" s="361">
        <f t="shared" si="324"/>
        <v>0</v>
      </c>
      <c r="R883" s="319" t="s">
        <v>250</v>
      </c>
      <c r="S883" s="360"/>
      <c r="U883" s="361">
        <f t="shared" si="325"/>
        <v>0</v>
      </c>
      <c r="W883" s="457"/>
      <c r="X883" s="457"/>
      <c r="Y883" s="457"/>
    </row>
    <row r="884" spans="1:25" s="319" customFormat="1" ht="15" customHeight="1">
      <c r="A884" s="319">
        <v>874</v>
      </c>
      <c r="B884" s="319">
        <f t="shared" si="311"/>
        <v>6</v>
      </c>
      <c r="C884" s="320">
        <v>648518</v>
      </c>
      <c r="D884" s="320"/>
      <c r="E884" s="320"/>
      <c r="F884" s="347" t="s">
        <v>250</v>
      </c>
      <c r="G884" s="347"/>
      <c r="H884" s="347" t="s">
        <v>250</v>
      </c>
      <c r="I884" s="347" t="s">
        <v>250</v>
      </c>
      <c r="J884" s="353">
        <v>648518</v>
      </c>
      <c r="K884" s="347" t="s">
        <v>250</v>
      </c>
      <c r="L884" s="347" t="s">
        <v>250</v>
      </c>
      <c r="M884" s="347" t="s">
        <v>250</v>
      </c>
      <c r="N884" s="353" t="s">
        <v>485</v>
      </c>
      <c r="O884" s="360"/>
      <c r="Q884" s="361">
        <f t="shared" si="324"/>
        <v>0</v>
      </c>
      <c r="R884" s="319" t="s">
        <v>250</v>
      </c>
      <c r="S884" s="360"/>
      <c r="U884" s="361">
        <f t="shared" si="325"/>
        <v>0</v>
      </c>
      <c r="W884" s="457"/>
      <c r="X884" s="457"/>
      <c r="Y884" s="457"/>
    </row>
    <row r="885" spans="1:25" s="319" customFormat="1" ht="15" customHeight="1">
      <c r="A885" s="319">
        <v>875</v>
      </c>
      <c r="B885" s="319">
        <f t="shared" si="311"/>
        <v>5</v>
      </c>
      <c r="C885" s="320">
        <v>64858</v>
      </c>
      <c r="D885" s="320"/>
      <c r="E885" s="320"/>
      <c r="F885" s="347" t="s">
        <v>250</v>
      </c>
      <c r="G885" s="347"/>
      <c r="H885" s="347" t="s">
        <v>250</v>
      </c>
      <c r="I885" s="348">
        <v>64858</v>
      </c>
      <c r="J885" s="347" t="s">
        <v>250</v>
      </c>
      <c r="K885" s="347" t="s">
        <v>250</v>
      </c>
      <c r="L885" s="347" t="s">
        <v>250</v>
      </c>
      <c r="M885" s="347" t="s">
        <v>250</v>
      </c>
      <c r="N885" s="348" t="s">
        <v>952</v>
      </c>
      <c r="O885" s="360"/>
      <c r="Q885" s="361">
        <f>O885</f>
        <v>0</v>
      </c>
      <c r="R885" s="319" t="s">
        <v>250</v>
      </c>
      <c r="S885" s="360"/>
      <c r="U885" s="361">
        <f>S885</f>
        <v>0</v>
      </c>
      <c r="W885" s="457"/>
      <c r="X885" s="457"/>
      <c r="Y885" s="457"/>
    </row>
    <row r="886" spans="1:25" s="319" customFormat="1" ht="15" customHeight="1">
      <c r="A886" s="319">
        <v>876</v>
      </c>
      <c r="B886" s="319">
        <f t="shared" si="311"/>
        <v>4</v>
      </c>
      <c r="C886" s="320">
        <v>6488</v>
      </c>
      <c r="D886" s="320"/>
      <c r="E886" s="320"/>
      <c r="F886" s="347" t="s">
        <v>250</v>
      </c>
      <c r="G886" s="347"/>
      <c r="H886" s="355">
        <v>6488</v>
      </c>
      <c r="I886" s="347" t="s">
        <v>250</v>
      </c>
      <c r="J886" s="347" t="s">
        <v>250</v>
      </c>
      <c r="K886" s="347" t="s">
        <v>250</v>
      </c>
      <c r="L886" s="347" t="s">
        <v>250</v>
      </c>
      <c r="M886" s="347" t="s">
        <v>250</v>
      </c>
      <c r="N886" s="355" t="s">
        <v>856</v>
      </c>
      <c r="O886" s="360"/>
      <c r="Q886" s="361">
        <f>O886-Q887-Q888</f>
        <v>0</v>
      </c>
      <c r="R886" s="319" t="s">
        <v>250</v>
      </c>
      <c r="S886" s="360"/>
      <c r="U886" s="361">
        <f>S886+U887+U888</f>
        <v>0</v>
      </c>
      <c r="W886" s="457"/>
      <c r="X886" s="457"/>
      <c r="Y886" s="457"/>
    </row>
    <row r="887" spans="1:25" s="319" customFormat="1" ht="15" customHeight="1">
      <c r="A887" s="319">
        <v>877</v>
      </c>
      <c r="B887" s="319">
        <f t="shared" si="311"/>
        <v>5</v>
      </c>
      <c r="C887" s="320">
        <v>64881</v>
      </c>
      <c r="D887" s="320"/>
      <c r="E887" s="320"/>
      <c r="F887" s="347" t="s">
        <v>250</v>
      </c>
      <c r="G887" s="347"/>
      <c r="H887" s="347" t="s">
        <v>250</v>
      </c>
      <c r="I887" s="348">
        <v>64881</v>
      </c>
      <c r="J887" s="347" t="s">
        <v>250</v>
      </c>
      <c r="K887" s="347" t="s">
        <v>250</v>
      </c>
      <c r="L887" s="347" t="s">
        <v>250</v>
      </c>
      <c r="M887" s="347" t="s">
        <v>250</v>
      </c>
      <c r="N887" s="348" t="s">
        <v>953</v>
      </c>
      <c r="O887" s="360"/>
      <c r="Q887" s="361">
        <f t="shared" ref="Q887:Q888" si="326">O887</f>
        <v>0</v>
      </c>
      <c r="R887" s="319" t="s">
        <v>250</v>
      </c>
      <c r="S887" s="360"/>
      <c r="U887" s="361">
        <f t="shared" ref="U887:U888" si="327">S887</f>
        <v>0</v>
      </c>
      <c r="W887" s="457"/>
      <c r="X887" s="457"/>
      <c r="Y887" s="457"/>
    </row>
    <row r="888" spans="1:25" s="319" customFormat="1" ht="15" customHeight="1">
      <c r="A888" s="319">
        <v>878</v>
      </c>
      <c r="B888" s="319">
        <f t="shared" si="311"/>
        <v>5</v>
      </c>
      <c r="C888" s="320">
        <v>64888</v>
      </c>
      <c r="D888" s="320"/>
      <c r="E888" s="320"/>
      <c r="F888" s="347" t="s">
        <v>250</v>
      </c>
      <c r="G888" s="347"/>
      <c r="H888" s="347" t="s">
        <v>250</v>
      </c>
      <c r="I888" s="348">
        <v>64888</v>
      </c>
      <c r="J888" s="347" t="s">
        <v>250</v>
      </c>
      <c r="K888" s="347" t="s">
        <v>250</v>
      </c>
      <c r="L888" s="347" t="s">
        <v>250</v>
      </c>
      <c r="M888" s="347" t="s">
        <v>250</v>
      </c>
      <c r="N888" s="348" t="s">
        <v>856</v>
      </c>
      <c r="O888" s="360"/>
      <c r="Q888" s="361">
        <f t="shared" si="326"/>
        <v>0</v>
      </c>
      <c r="R888" s="319" t="s">
        <v>250</v>
      </c>
      <c r="S888" s="360"/>
      <c r="U888" s="361">
        <f t="shared" si="327"/>
        <v>0</v>
      </c>
      <c r="W888" s="457"/>
      <c r="X888" s="457"/>
      <c r="Y888" s="457"/>
    </row>
    <row r="889" spans="1:25" ht="15" customHeight="1">
      <c r="A889" s="319">
        <v>879</v>
      </c>
      <c r="B889" s="319">
        <f t="shared" si="311"/>
        <v>3</v>
      </c>
      <c r="C889" s="320">
        <v>649</v>
      </c>
      <c r="D889" s="320" t="s">
        <v>1547</v>
      </c>
      <c r="F889" s="343" t="s">
        <v>250</v>
      </c>
      <c r="G889" s="344">
        <v>649</v>
      </c>
      <c r="H889" s="343" t="s">
        <v>250</v>
      </c>
      <c r="I889" s="343" t="s">
        <v>250</v>
      </c>
      <c r="J889" s="343" t="s">
        <v>250</v>
      </c>
      <c r="K889" s="343" t="s">
        <v>250</v>
      </c>
      <c r="L889" s="343" t="s">
        <v>250</v>
      </c>
      <c r="M889" s="343" t="s">
        <v>250</v>
      </c>
      <c r="N889" s="344" t="s">
        <v>954</v>
      </c>
      <c r="O889" s="345"/>
      <c r="Q889" s="345">
        <f>O889-SUM(Q890:Q895)</f>
        <v>0</v>
      </c>
      <c r="R889" s="324" t="s">
        <v>250</v>
      </c>
      <c r="S889" s="345"/>
      <c r="U889" s="345">
        <f>S889+U890+U891+U892+U893+U894+U895</f>
        <v>0</v>
      </c>
      <c r="W889" s="456"/>
      <c r="X889" s="456"/>
      <c r="Y889" s="456"/>
    </row>
    <row r="890" spans="1:25" ht="15" customHeight="1">
      <c r="A890" s="319">
        <v>880</v>
      </c>
      <c r="B890" s="319">
        <f t="shared" si="311"/>
        <v>4</v>
      </c>
      <c r="C890" s="320">
        <v>6491</v>
      </c>
      <c r="D890" s="320" t="s">
        <v>1547</v>
      </c>
      <c r="F890" s="343" t="s">
        <v>250</v>
      </c>
      <c r="G890" s="343"/>
      <c r="H890" s="346">
        <v>6491</v>
      </c>
      <c r="I890" s="343" t="s">
        <v>250</v>
      </c>
      <c r="J890" s="343" t="s">
        <v>250</v>
      </c>
      <c r="K890" s="343" t="s">
        <v>250</v>
      </c>
      <c r="L890" s="343" t="s">
        <v>250</v>
      </c>
      <c r="M890" s="343" t="s">
        <v>250</v>
      </c>
      <c r="N890" s="346" t="s">
        <v>955</v>
      </c>
      <c r="O890" s="345"/>
      <c r="Q890" s="345">
        <f>O890</f>
        <v>0</v>
      </c>
      <c r="R890" s="324" t="s">
        <v>250</v>
      </c>
      <c r="S890" s="345"/>
      <c r="U890" s="345">
        <f>S890</f>
        <v>0</v>
      </c>
      <c r="W890" s="456"/>
      <c r="X890" s="456"/>
      <c r="Y890" s="456"/>
    </row>
    <row r="891" spans="1:25" ht="15" customHeight="1">
      <c r="A891" s="319">
        <v>881</v>
      </c>
      <c r="B891" s="319">
        <f t="shared" si="311"/>
        <v>4</v>
      </c>
      <c r="C891" s="320">
        <v>6492</v>
      </c>
      <c r="D891" s="320" t="s">
        <v>1547</v>
      </c>
      <c r="F891" s="343" t="s">
        <v>250</v>
      </c>
      <c r="G891" s="343"/>
      <c r="H891" s="346">
        <v>6492</v>
      </c>
      <c r="I891" s="343" t="s">
        <v>250</v>
      </c>
      <c r="J891" s="343" t="s">
        <v>250</v>
      </c>
      <c r="K891" s="343" t="s">
        <v>250</v>
      </c>
      <c r="L891" s="343" t="s">
        <v>250</v>
      </c>
      <c r="M891" s="343" t="s">
        <v>250</v>
      </c>
      <c r="N891" s="346" t="s">
        <v>956</v>
      </c>
      <c r="O891" s="345"/>
      <c r="Q891" s="345">
        <f t="shared" ref="Q891:Q895" si="328">O891</f>
        <v>0</v>
      </c>
      <c r="R891" s="324" t="s">
        <v>250</v>
      </c>
      <c r="S891" s="345"/>
      <c r="U891" s="345">
        <f t="shared" ref="U891:U895" si="329">S891</f>
        <v>0</v>
      </c>
      <c r="W891" s="456"/>
      <c r="X891" s="456"/>
      <c r="Y891" s="456"/>
    </row>
    <row r="892" spans="1:25" ht="15" customHeight="1">
      <c r="A892" s="319">
        <v>882</v>
      </c>
      <c r="B892" s="319">
        <f t="shared" si="311"/>
        <v>4</v>
      </c>
      <c r="C892" s="320">
        <v>6493</v>
      </c>
      <c r="D892" s="320" t="s">
        <v>1547</v>
      </c>
      <c r="F892" s="343" t="s">
        <v>250</v>
      </c>
      <c r="G892" s="343"/>
      <c r="H892" s="346">
        <v>6493</v>
      </c>
      <c r="I892" s="343" t="s">
        <v>250</v>
      </c>
      <c r="J892" s="343" t="s">
        <v>250</v>
      </c>
      <c r="K892" s="343" t="s">
        <v>250</v>
      </c>
      <c r="L892" s="343" t="s">
        <v>250</v>
      </c>
      <c r="M892" s="343" t="s">
        <v>250</v>
      </c>
      <c r="N892" s="346" t="s">
        <v>957</v>
      </c>
      <c r="O892" s="345"/>
      <c r="Q892" s="345">
        <f t="shared" si="328"/>
        <v>0</v>
      </c>
      <c r="R892" s="324" t="s">
        <v>250</v>
      </c>
      <c r="S892" s="345"/>
      <c r="U892" s="345">
        <f t="shared" si="329"/>
        <v>0</v>
      </c>
      <c r="W892" s="456"/>
      <c r="X892" s="456"/>
      <c r="Y892" s="456"/>
    </row>
    <row r="893" spans="1:25" ht="15" customHeight="1">
      <c r="A893" s="319">
        <v>883</v>
      </c>
      <c r="B893" s="319">
        <f t="shared" si="311"/>
        <v>4</v>
      </c>
      <c r="C893" s="320">
        <v>6494</v>
      </c>
      <c r="D893" s="320" t="s">
        <v>1547</v>
      </c>
      <c r="F893" s="343" t="s">
        <v>250</v>
      </c>
      <c r="G893" s="343"/>
      <c r="H893" s="346">
        <v>6494</v>
      </c>
      <c r="I893" s="343" t="s">
        <v>250</v>
      </c>
      <c r="J893" s="343" t="s">
        <v>250</v>
      </c>
      <c r="K893" s="343" t="s">
        <v>250</v>
      </c>
      <c r="L893" s="343" t="s">
        <v>250</v>
      </c>
      <c r="M893" s="343" t="s">
        <v>250</v>
      </c>
      <c r="N893" s="346" t="s">
        <v>958</v>
      </c>
      <c r="O893" s="345"/>
      <c r="Q893" s="345">
        <f t="shared" si="328"/>
        <v>0</v>
      </c>
      <c r="R893" s="324" t="s">
        <v>250</v>
      </c>
      <c r="S893" s="345"/>
      <c r="U893" s="345">
        <f t="shared" si="329"/>
        <v>0</v>
      </c>
      <c r="W893" s="456"/>
      <c r="X893" s="456"/>
      <c r="Y893" s="456"/>
    </row>
    <row r="894" spans="1:25" ht="15" customHeight="1">
      <c r="A894" s="319">
        <v>884</v>
      </c>
      <c r="B894" s="319">
        <f t="shared" si="311"/>
        <v>4</v>
      </c>
      <c r="C894" s="320">
        <v>6495</v>
      </c>
      <c r="D894" s="320" t="s">
        <v>1547</v>
      </c>
      <c r="F894" s="343" t="s">
        <v>250</v>
      </c>
      <c r="G894" s="343"/>
      <c r="H894" s="346">
        <v>6495</v>
      </c>
      <c r="I894" s="343" t="s">
        <v>250</v>
      </c>
      <c r="J894" s="343" t="s">
        <v>250</v>
      </c>
      <c r="K894" s="343" t="s">
        <v>250</v>
      </c>
      <c r="L894" s="343" t="s">
        <v>250</v>
      </c>
      <c r="M894" s="343" t="s">
        <v>250</v>
      </c>
      <c r="N894" s="346" t="s">
        <v>959</v>
      </c>
      <c r="O894" s="345"/>
      <c r="Q894" s="345">
        <f t="shared" si="328"/>
        <v>0</v>
      </c>
      <c r="R894" s="324" t="s">
        <v>250</v>
      </c>
      <c r="S894" s="345"/>
      <c r="U894" s="345">
        <f t="shared" si="329"/>
        <v>0</v>
      </c>
      <c r="W894" s="456"/>
      <c r="X894" s="456"/>
      <c r="Y894" s="456"/>
    </row>
    <row r="895" spans="1:25" ht="15" customHeight="1">
      <c r="A895" s="319">
        <v>885</v>
      </c>
      <c r="B895" s="319">
        <f t="shared" si="311"/>
        <v>4</v>
      </c>
      <c r="C895" s="320">
        <v>6498</v>
      </c>
      <c r="D895" s="320" t="s">
        <v>1547</v>
      </c>
      <c r="F895" s="343" t="s">
        <v>250</v>
      </c>
      <c r="G895" s="343"/>
      <c r="H895" s="346">
        <v>6498</v>
      </c>
      <c r="I895" s="343" t="s">
        <v>250</v>
      </c>
      <c r="J895" s="343" t="s">
        <v>250</v>
      </c>
      <c r="K895" s="343" t="s">
        <v>250</v>
      </c>
      <c r="L895" s="343" t="s">
        <v>250</v>
      </c>
      <c r="M895" s="343" t="s">
        <v>250</v>
      </c>
      <c r="N895" s="346" t="s">
        <v>960</v>
      </c>
      <c r="O895" s="345"/>
      <c r="Q895" s="345">
        <f t="shared" si="328"/>
        <v>0</v>
      </c>
      <c r="R895" s="324" t="s">
        <v>250</v>
      </c>
      <c r="S895" s="345"/>
      <c r="U895" s="345">
        <f t="shared" si="329"/>
        <v>0</v>
      </c>
      <c r="W895" s="456"/>
      <c r="X895" s="456"/>
      <c r="Y895" s="456"/>
    </row>
    <row r="896" spans="1:25" ht="15" customHeight="1">
      <c r="A896" s="319">
        <v>886</v>
      </c>
      <c r="B896" s="319">
        <f t="shared" si="311"/>
        <v>2</v>
      </c>
      <c r="C896" s="320">
        <v>65</v>
      </c>
      <c r="D896" s="320" t="s">
        <v>1547</v>
      </c>
      <c r="F896" s="340">
        <v>65</v>
      </c>
      <c r="G896" s="340"/>
      <c r="H896" s="340" t="s">
        <v>250</v>
      </c>
      <c r="I896" s="340" t="s">
        <v>250</v>
      </c>
      <c r="J896" s="340" t="s">
        <v>250</v>
      </c>
      <c r="K896" s="340" t="s">
        <v>250</v>
      </c>
      <c r="L896" s="340" t="s">
        <v>250</v>
      </c>
      <c r="M896" s="340" t="s">
        <v>250</v>
      </c>
      <c r="N896" s="340" t="s">
        <v>961</v>
      </c>
      <c r="O896" s="341"/>
      <c r="Q896" s="341"/>
      <c r="R896" s="324" t="s">
        <v>250</v>
      </c>
      <c r="S896" s="341"/>
      <c r="U896" s="341"/>
      <c r="W896" s="456"/>
      <c r="X896" s="456"/>
      <c r="Y896" s="456"/>
    </row>
    <row r="897" spans="1:25" ht="15" customHeight="1">
      <c r="A897" s="319">
        <v>887</v>
      </c>
      <c r="B897" s="319">
        <f t="shared" si="311"/>
        <v>3</v>
      </c>
      <c r="C897" s="320">
        <v>651</v>
      </c>
      <c r="D897" s="320" t="s">
        <v>1547</v>
      </c>
      <c r="F897" s="343" t="s">
        <v>250</v>
      </c>
      <c r="G897" s="344">
        <v>651</v>
      </c>
      <c r="H897" s="343" t="s">
        <v>250</v>
      </c>
      <c r="I897" s="343" t="s">
        <v>250</v>
      </c>
      <c r="J897" s="343" t="s">
        <v>250</v>
      </c>
      <c r="K897" s="343" t="s">
        <v>250</v>
      </c>
      <c r="L897" s="343" t="s">
        <v>250</v>
      </c>
      <c r="M897" s="343" t="s">
        <v>250</v>
      </c>
      <c r="N897" s="344" t="s">
        <v>962</v>
      </c>
      <c r="O897" s="345"/>
      <c r="Q897" s="345">
        <f>O897-SUM(Q898:Q906)</f>
        <v>0</v>
      </c>
      <c r="R897" s="324" t="s">
        <v>250</v>
      </c>
      <c r="S897" s="345"/>
      <c r="U897" s="345">
        <f>S897+U898+U906</f>
        <v>0</v>
      </c>
      <c r="W897" s="456"/>
      <c r="X897" s="456"/>
      <c r="Y897" s="456"/>
    </row>
    <row r="898" spans="1:25" s="319" customFormat="1" ht="15" customHeight="1">
      <c r="A898" s="319">
        <v>888</v>
      </c>
      <c r="B898" s="319">
        <f t="shared" si="311"/>
        <v>4</v>
      </c>
      <c r="C898" s="320">
        <v>6511</v>
      </c>
      <c r="D898" s="320"/>
      <c r="E898" s="320"/>
      <c r="F898" s="347" t="s">
        <v>250</v>
      </c>
      <c r="G898" s="347"/>
      <c r="H898" s="355">
        <v>6511</v>
      </c>
      <c r="I898" s="347" t="s">
        <v>250</v>
      </c>
      <c r="J898" s="347" t="s">
        <v>250</v>
      </c>
      <c r="K898" s="347" t="s">
        <v>250</v>
      </c>
      <c r="L898" s="347" t="s">
        <v>250</v>
      </c>
      <c r="M898" s="347" t="s">
        <v>250</v>
      </c>
      <c r="N898" s="355" t="s">
        <v>963</v>
      </c>
      <c r="O898" s="360"/>
      <c r="Q898" s="361">
        <f>O898-Q899-Q900-Q901-Q902-Q903-Q904-Q905</f>
        <v>0</v>
      </c>
      <c r="R898" s="319" t="s">
        <v>250</v>
      </c>
      <c r="S898" s="360"/>
      <c r="U898" s="361">
        <f>S898+U899+U900+U901+U902+U903+U904+U905</f>
        <v>0</v>
      </c>
      <c r="W898" s="457"/>
      <c r="X898" s="457"/>
      <c r="Y898" s="457"/>
    </row>
    <row r="899" spans="1:25" s="319" customFormat="1" ht="15" customHeight="1">
      <c r="A899" s="319">
        <v>889</v>
      </c>
      <c r="B899" s="319">
        <f t="shared" si="311"/>
        <v>5</v>
      </c>
      <c r="C899" s="320">
        <v>65111</v>
      </c>
      <c r="D899" s="320"/>
      <c r="E899" s="320"/>
      <c r="F899" s="347" t="s">
        <v>250</v>
      </c>
      <c r="G899" s="347"/>
      <c r="H899" s="347" t="s">
        <v>250</v>
      </c>
      <c r="I899" s="348">
        <v>65111</v>
      </c>
      <c r="J899" s="347" t="s">
        <v>250</v>
      </c>
      <c r="K899" s="347" t="s">
        <v>250</v>
      </c>
      <c r="L899" s="347" t="s">
        <v>250</v>
      </c>
      <c r="M899" s="347" t="s">
        <v>250</v>
      </c>
      <c r="N899" s="348" t="s">
        <v>964</v>
      </c>
      <c r="O899" s="360"/>
      <c r="Q899" s="361">
        <f t="shared" ref="Q899:Q905" si="330">O899</f>
        <v>0</v>
      </c>
      <c r="R899" s="319" t="s">
        <v>250</v>
      </c>
      <c r="S899" s="360"/>
      <c r="U899" s="361">
        <f t="shared" ref="U899:U905" si="331">S899</f>
        <v>0</v>
      </c>
      <c r="W899" s="457"/>
      <c r="X899" s="457"/>
      <c r="Y899" s="457"/>
    </row>
    <row r="900" spans="1:25" s="319" customFormat="1" ht="15" customHeight="1">
      <c r="A900" s="319">
        <v>890</v>
      </c>
      <c r="B900" s="319">
        <f t="shared" si="311"/>
        <v>5</v>
      </c>
      <c r="C900" s="320">
        <v>65112</v>
      </c>
      <c r="D900" s="320"/>
      <c r="E900" s="320"/>
      <c r="F900" s="347" t="s">
        <v>250</v>
      </c>
      <c r="G900" s="347"/>
      <c r="H900" s="347" t="s">
        <v>250</v>
      </c>
      <c r="I900" s="348">
        <v>65112</v>
      </c>
      <c r="J900" s="347" t="s">
        <v>250</v>
      </c>
      <c r="K900" s="347" t="s">
        <v>250</v>
      </c>
      <c r="L900" s="347" t="s">
        <v>250</v>
      </c>
      <c r="M900" s="347" t="s">
        <v>250</v>
      </c>
      <c r="N900" s="348" t="s">
        <v>965</v>
      </c>
      <c r="O900" s="360"/>
      <c r="Q900" s="361">
        <f t="shared" si="330"/>
        <v>0</v>
      </c>
      <c r="R900" s="319" t="s">
        <v>250</v>
      </c>
      <c r="S900" s="360"/>
      <c r="U900" s="361">
        <f t="shared" si="331"/>
        <v>0</v>
      </c>
      <c r="W900" s="457"/>
      <c r="X900" s="457"/>
      <c r="Y900" s="457"/>
    </row>
    <row r="901" spans="1:25" s="319" customFormat="1" ht="15" customHeight="1">
      <c r="A901" s="319">
        <v>891</v>
      </c>
      <c r="B901" s="319">
        <f t="shared" si="311"/>
        <v>5</v>
      </c>
      <c r="C901" s="320">
        <v>65113</v>
      </c>
      <c r="D901" s="320"/>
      <c r="E901" s="320"/>
      <c r="F901" s="347" t="s">
        <v>250</v>
      </c>
      <c r="G901" s="347"/>
      <c r="H901" s="347" t="s">
        <v>250</v>
      </c>
      <c r="I901" s="348">
        <v>65113</v>
      </c>
      <c r="J901" s="347" t="s">
        <v>250</v>
      </c>
      <c r="K901" s="347" t="s">
        <v>250</v>
      </c>
      <c r="L901" s="347" t="s">
        <v>250</v>
      </c>
      <c r="M901" s="347" t="s">
        <v>250</v>
      </c>
      <c r="N901" s="348" t="s">
        <v>966</v>
      </c>
      <c r="O901" s="360"/>
      <c r="Q901" s="361">
        <f t="shared" si="330"/>
        <v>0</v>
      </c>
      <c r="R901" s="319" t="s">
        <v>250</v>
      </c>
      <c r="S901" s="360"/>
      <c r="U901" s="361">
        <f t="shared" si="331"/>
        <v>0</v>
      </c>
      <c r="W901" s="457"/>
      <c r="X901" s="457"/>
      <c r="Y901" s="457"/>
    </row>
    <row r="902" spans="1:25" s="319" customFormat="1" ht="15" customHeight="1">
      <c r="A902" s="319">
        <v>892</v>
      </c>
      <c r="B902" s="319">
        <f t="shared" si="311"/>
        <v>5</v>
      </c>
      <c r="C902" s="320">
        <v>65114</v>
      </c>
      <c r="D902" s="320"/>
      <c r="E902" s="320"/>
      <c r="F902" s="347" t="s">
        <v>250</v>
      </c>
      <c r="G902" s="347"/>
      <c r="H902" s="347" t="s">
        <v>250</v>
      </c>
      <c r="I902" s="348">
        <v>65114</v>
      </c>
      <c r="J902" s="347" t="s">
        <v>250</v>
      </c>
      <c r="K902" s="347" t="s">
        <v>250</v>
      </c>
      <c r="L902" s="347" t="s">
        <v>250</v>
      </c>
      <c r="M902" s="347" t="s">
        <v>250</v>
      </c>
      <c r="N902" s="348" t="s">
        <v>967</v>
      </c>
      <c r="O902" s="360"/>
      <c r="Q902" s="361">
        <f t="shared" si="330"/>
        <v>0</v>
      </c>
      <c r="R902" s="319" t="s">
        <v>250</v>
      </c>
      <c r="S902" s="360"/>
      <c r="U902" s="361">
        <f t="shared" si="331"/>
        <v>0</v>
      </c>
      <c r="W902" s="457"/>
      <c r="X902" s="457"/>
      <c r="Y902" s="457"/>
    </row>
    <row r="903" spans="1:25" s="319" customFormat="1" ht="15" customHeight="1">
      <c r="A903" s="319">
        <v>893</v>
      </c>
      <c r="B903" s="319">
        <f t="shared" si="311"/>
        <v>5</v>
      </c>
      <c r="C903" s="320">
        <v>65115</v>
      </c>
      <c r="D903" s="320"/>
      <c r="E903" s="320"/>
      <c r="F903" s="347" t="s">
        <v>250</v>
      </c>
      <c r="G903" s="347"/>
      <c r="H903" s="347" t="s">
        <v>250</v>
      </c>
      <c r="I903" s="348">
        <v>65115</v>
      </c>
      <c r="J903" s="347" t="s">
        <v>250</v>
      </c>
      <c r="K903" s="347" t="s">
        <v>250</v>
      </c>
      <c r="L903" s="347" t="s">
        <v>250</v>
      </c>
      <c r="M903" s="347" t="s">
        <v>250</v>
      </c>
      <c r="N903" s="348" t="s">
        <v>968</v>
      </c>
      <c r="O903" s="360"/>
      <c r="Q903" s="361">
        <f t="shared" si="330"/>
        <v>0</v>
      </c>
      <c r="R903" s="319" t="s">
        <v>250</v>
      </c>
      <c r="S903" s="360"/>
      <c r="U903" s="361">
        <f t="shared" si="331"/>
        <v>0</v>
      </c>
      <c r="W903" s="457"/>
      <c r="X903" s="457"/>
      <c r="Y903" s="457"/>
    </row>
    <row r="904" spans="1:25" s="319" customFormat="1" ht="15" customHeight="1">
      <c r="A904" s="319">
        <v>894</v>
      </c>
      <c r="B904" s="319">
        <f t="shared" si="311"/>
        <v>5</v>
      </c>
      <c r="C904" s="320">
        <v>65116</v>
      </c>
      <c r="D904" s="320"/>
      <c r="E904" s="320"/>
      <c r="F904" s="347" t="s">
        <v>250</v>
      </c>
      <c r="G904" s="347"/>
      <c r="H904" s="347" t="s">
        <v>250</v>
      </c>
      <c r="I904" s="348">
        <v>65116</v>
      </c>
      <c r="J904" s="347" t="s">
        <v>250</v>
      </c>
      <c r="K904" s="347" t="s">
        <v>250</v>
      </c>
      <c r="L904" s="347" t="s">
        <v>250</v>
      </c>
      <c r="M904" s="347" t="s">
        <v>250</v>
      </c>
      <c r="N904" s="348" t="s">
        <v>969</v>
      </c>
      <c r="O904" s="360"/>
      <c r="Q904" s="361">
        <f t="shared" si="330"/>
        <v>0</v>
      </c>
      <c r="R904" s="319" t="s">
        <v>250</v>
      </c>
      <c r="S904" s="360"/>
      <c r="U904" s="361">
        <f t="shared" si="331"/>
        <v>0</v>
      </c>
      <c r="W904" s="457"/>
      <c r="X904" s="457"/>
      <c r="Y904" s="457"/>
    </row>
    <row r="905" spans="1:25" s="319" customFormat="1" ht="15" customHeight="1">
      <c r="A905" s="319">
        <v>895</v>
      </c>
      <c r="B905" s="319">
        <f t="shared" si="311"/>
        <v>5</v>
      </c>
      <c r="C905" s="320">
        <v>65117</v>
      </c>
      <c r="D905" s="320"/>
      <c r="E905" s="320"/>
      <c r="F905" s="347" t="s">
        <v>250</v>
      </c>
      <c r="G905" s="347"/>
      <c r="H905" s="347" t="s">
        <v>250</v>
      </c>
      <c r="I905" s="348">
        <v>65117</v>
      </c>
      <c r="J905" s="347" t="s">
        <v>250</v>
      </c>
      <c r="K905" s="347" t="s">
        <v>250</v>
      </c>
      <c r="L905" s="347" t="s">
        <v>250</v>
      </c>
      <c r="M905" s="347" t="s">
        <v>250</v>
      </c>
      <c r="N905" s="348" t="s">
        <v>970</v>
      </c>
      <c r="O905" s="360"/>
      <c r="Q905" s="361">
        <f t="shared" si="330"/>
        <v>0</v>
      </c>
      <c r="R905" s="319" t="s">
        <v>250</v>
      </c>
      <c r="S905" s="360"/>
      <c r="U905" s="361">
        <f t="shared" si="331"/>
        <v>0</v>
      </c>
      <c r="W905" s="457"/>
      <c r="X905" s="457"/>
      <c r="Y905" s="457"/>
    </row>
    <row r="906" spans="1:25" s="319" customFormat="1" ht="15" customHeight="1">
      <c r="A906" s="319">
        <v>896</v>
      </c>
      <c r="B906" s="319">
        <f t="shared" si="311"/>
        <v>4</v>
      </c>
      <c r="C906" s="320">
        <v>6512</v>
      </c>
      <c r="D906" s="320"/>
      <c r="E906" s="320"/>
      <c r="F906" s="347" t="s">
        <v>250</v>
      </c>
      <c r="G906" s="347"/>
      <c r="H906" s="355">
        <v>6512</v>
      </c>
      <c r="I906" s="347" t="s">
        <v>250</v>
      </c>
      <c r="J906" s="347" t="s">
        <v>250</v>
      </c>
      <c r="K906" s="347" t="s">
        <v>250</v>
      </c>
      <c r="L906" s="347" t="s">
        <v>250</v>
      </c>
      <c r="M906" s="347" t="s">
        <v>250</v>
      </c>
      <c r="N906" s="355" t="s">
        <v>971</v>
      </c>
      <c r="O906" s="360"/>
      <c r="Q906" s="361">
        <f>O906</f>
        <v>0</v>
      </c>
      <c r="R906" s="319" t="s">
        <v>250</v>
      </c>
      <c r="S906" s="360"/>
      <c r="U906" s="361">
        <f>S906</f>
        <v>0</v>
      </c>
      <c r="W906" s="457"/>
      <c r="X906" s="457"/>
      <c r="Y906" s="457"/>
    </row>
    <row r="907" spans="1:25" ht="15" customHeight="1">
      <c r="A907" s="319">
        <v>897</v>
      </c>
      <c r="B907" s="319">
        <f t="shared" si="311"/>
        <v>3</v>
      </c>
      <c r="C907" s="320">
        <v>653</v>
      </c>
      <c r="D907" s="320" t="s">
        <v>1547</v>
      </c>
      <c r="F907" s="343" t="s">
        <v>250</v>
      </c>
      <c r="G907" s="344">
        <v>653</v>
      </c>
      <c r="H907" s="343" t="s">
        <v>250</v>
      </c>
      <c r="I907" s="343" t="s">
        <v>250</v>
      </c>
      <c r="J907" s="343" t="s">
        <v>250</v>
      </c>
      <c r="K907" s="343" t="s">
        <v>250</v>
      </c>
      <c r="L907" s="343" t="s">
        <v>250</v>
      </c>
      <c r="M907" s="343" t="s">
        <v>250</v>
      </c>
      <c r="N907" s="344" t="s">
        <v>972</v>
      </c>
      <c r="O907" s="345"/>
      <c r="Q907" s="345">
        <f>O907-SUM(Q908:Q915)</f>
        <v>0</v>
      </c>
      <c r="R907" s="324" t="s">
        <v>250</v>
      </c>
      <c r="S907" s="345"/>
      <c r="U907" s="345">
        <f>S907+U908+U913+U914+U915</f>
        <v>0</v>
      </c>
      <c r="W907" s="456"/>
      <c r="X907" s="456"/>
      <c r="Y907" s="456"/>
    </row>
    <row r="908" spans="1:25" s="319" customFormat="1" ht="15" customHeight="1">
      <c r="A908" s="319">
        <v>898</v>
      </c>
      <c r="B908" s="319">
        <f t="shared" ref="B908:B971" si="332">LEN(C908)</f>
        <v>4</v>
      </c>
      <c r="C908" s="320">
        <v>6531</v>
      </c>
      <c r="D908" s="320"/>
      <c r="E908" s="320"/>
      <c r="F908" s="347" t="s">
        <v>250</v>
      </c>
      <c r="G908" s="347"/>
      <c r="H908" s="355">
        <v>6531</v>
      </c>
      <c r="I908" s="347" t="s">
        <v>250</v>
      </c>
      <c r="J908" s="347" t="s">
        <v>250</v>
      </c>
      <c r="K908" s="347" t="s">
        <v>250</v>
      </c>
      <c r="L908" s="347" t="s">
        <v>250</v>
      </c>
      <c r="M908" s="347" t="s">
        <v>250</v>
      </c>
      <c r="N908" s="355" t="s">
        <v>973</v>
      </c>
      <c r="O908" s="360"/>
      <c r="Q908" s="361">
        <f>O908-Q909-Q910-Q911-Q912</f>
        <v>0</v>
      </c>
      <c r="R908" s="319" t="s">
        <v>250</v>
      </c>
      <c r="S908" s="360"/>
      <c r="U908" s="361">
        <f>S908+U909+U910+U911+U912</f>
        <v>0</v>
      </c>
      <c r="W908" s="457"/>
      <c r="X908" s="457"/>
      <c r="Y908" s="457"/>
    </row>
    <row r="909" spans="1:25" s="319" customFormat="1" ht="15" customHeight="1">
      <c r="A909" s="319">
        <v>899</v>
      </c>
      <c r="B909" s="319">
        <f t="shared" si="332"/>
        <v>5</v>
      </c>
      <c r="C909" s="320">
        <v>65311</v>
      </c>
      <c r="D909" s="320"/>
      <c r="E909" s="320"/>
      <c r="F909" s="347" t="s">
        <v>250</v>
      </c>
      <c r="G909" s="347"/>
      <c r="H909" s="347" t="s">
        <v>250</v>
      </c>
      <c r="I909" s="348">
        <v>65311</v>
      </c>
      <c r="J909" s="347" t="s">
        <v>250</v>
      </c>
      <c r="K909" s="347" t="s">
        <v>250</v>
      </c>
      <c r="L909" s="347" t="s">
        <v>250</v>
      </c>
      <c r="M909" s="347" t="s">
        <v>250</v>
      </c>
      <c r="N909" s="348" t="s">
        <v>974</v>
      </c>
      <c r="O909" s="360"/>
      <c r="Q909" s="361">
        <f t="shared" ref="Q909:Q912" si="333">O909</f>
        <v>0</v>
      </c>
      <c r="R909" s="319" t="s">
        <v>250</v>
      </c>
      <c r="S909" s="360"/>
      <c r="U909" s="361">
        <f t="shared" ref="U909:U912" si="334">S909</f>
        <v>0</v>
      </c>
      <c r="W909" s="457"/>
      <c r="X909" s="457"/>
      <c r="Y909" s="457"/>
    </row>
    <row r="910" spans="1:25" s="319" customFormat="1" ht="15" customHeight="1">
      <c r="A910" s="319">
        <v>900</v>
      </c>
      <c r="B910" s="319">
        <f t="shared" si="332"/>
        <v>5</v>
      </c>
      <c r="C910" s="320">
        <v>65312</v>
      </c>
      <c r="D910" s="320"/>
      <c r="E910" s="320"/>
      <c r="F910" s="347" t="s">
        <v>250</v>
      </c>
      <c r="G910" s="347"/>
      <c r="H910" s="347" t="s">
        <v>250</v>
      </c>
      <c r="I910" s="348">
        <v>65312</v>
      </c>
      <c r="J910" s="347" t="s">
        <v>250</v>
      </c>
      <c r="K910" s="347" t="s">
        <v>250</v>
      </c>
      <c r="L910" s="347" t="s">
        <v>250</v>
      </c>
      <c r="M910" s="347" t="s">
        <v>250</v>
      </c>
      <c r="N910" s="348" t="s">
        <v>966</v>
      </c>
      <c r="O910" s="360"/>
      <c r="Q910" s="361">
        <f t="shared" si="333"/>
        <v>0</v>
      </c>
      <c r="R910" s="319" t="s">
        <v>250</v>
      </c>
      <c r="S910" s="360"/>
      <c r="U910" s="361">
        <f t="shared" si="334"/>
        <v>0</v>
      </c>
      <c r="W910" s="457"/>
      <c r="X910" s="457"/>
      <c r="Y910" s="457"/>
    </row>
    <row r="911" spans="1:25" s="319" customFormat="1" ht="15" customHeight="1">
      <c r="A911" s="319">
        <v>901</v>
      </c>
      <c r="B911" s="319">
        <f t="shared" si="332"/>
        <v>5</v>
      </c>
      <c r="C911" s="320">
        <v>65313</v>
      </c>
      <c r="D911" s="320"/>
      <c r="E911" s="320"/>
      <c r="F911" s="347" t="s">
        <v>250</v>
      </c>
      <c r="G911" s="347"/>
      <c r="H911" s="347" t="s">
        <v>250</v>
      </c>
      <c r="I911" s="348">
        <v>65313</v>
      </c>
      <c r="J911" s="347" t="s">
        <v>250</v>
      </c>
      <c r="K911" s="347" t="s">
        <v>250</v>
      </c>
      <c r="L911" s="347" t="s">
        <v>250</v>
      </c>
      <c r="M911" s="347" t="s">
        <v>250</v>
      </c>
      <c r="N911" s="348" t="s">
        <v>970</v>
      </c>
      <c r="O911" s="360"/>
      <c r="Q911" s="361">
        <f t="shared" si="333"/>
        <v>0</v>
      </c>
      <c r="R911" s="319" t="s">
        <v>250</v>
      </c>
      <c r="S911" s="360"/>
      <c r="U911" s="361">
        <f t="shared" si="334"/>
        <v>0</v>
      </c>
      <c r="W911" s="457"/>
      <c r="X911" s="457"/>
      <c r="Y911" s="457"/>
    </row>
    <row r="912" spans="1:25" s="319" customFormat="1" ht="15" customHeight="1">
      <c r="A912" s="319">
        <v>902</v>
      </c>
      <c r="B912" s="319">
        <f t="shared" si="332"/>
        <v>5</v>
      </c>
      <c r="C912" s="320">
        <v>65318</v>
      </c>
      <c r="D912" s="320"/>
      <c r="E912" s="320"/>
      <c r="F912" s="347" t="s">
        <v>250</v>
      </c>
      <c r="G912" s="347"/>
      <c r="H912" s="347" t="s">
        <v>250</v>
      </c>
      <c r="I912" s="348">
        <v>65318</v>
      </c>
      <c r="J912" s="347" t="s">
        <v>250</v>
      </c>
      <c r="K912" s="347" t="s">
        <v>250</v>
      </c>
      <c r="L912" s="347" t="s">
        <v>250</v>
      </c>
      <c r="M912" s="347" t="s">
        <v>250</v>
      </c>
      <c r="N912" s="348" t="s">
        <v>975</v>
      </c>
      <c r="O912" s="360"/>
      <c r="Q912" s="361">
        <f t="shared" si="333"/>
        <v>0</v>
      </c>
      <c r="R912" s="319" t="s">
        <v>250</v>
      </c>
      <c r="S912" s="360"/>
      <c r="U912" s="361">
        <f t="shared" si="334"/>
        <v>0</v>
      </c>
      <c r="W912" s="457"/>
      <c r="X912" s="457"/>
      <c r="Y912" s="457"/>
    </row>
    <row r="913" spans="1:25" s="319" customFormat="1" ht="15" customHeight="1">
      <c r="A913" s="319">
        <v>903</v>
      </c>
      <c r="B913" s="319">
        <f t="shared" si="332"/>
        <v>4</v>
      </c>
      <c r="C913" s="320">
        <v>6532</v>
      </c>
      <c r="D913" s="320"/>
      <c r="E913" s="320"/>
      <c r="F913" s="347" t="s">
        <v>250</v>
      </c>
      <c r="G913" s="347"/>
      <c r="H913" s="355">
        <v>6532</v>
      </c>
      <c r="I913" s="347" t="s">
        <v>250</v>
      </c>
      <c r="J913" s="347" t="s">
        <v>250</v>
      </c>
      <c r="K913" s="347" t="s">
        <v>250</v>
      </c>
      <c r="L913" s="347" t="s">
        <v>250</v>
      </c>
      <c r="M913" s="347" t="s">
        <v>250</v>
      </c>
      <c r="N913" s="355" t="s">
        <v>976</v>
      </c>
      <c r="O913" s="360"/>
      <c r="Q913" s="361">
        <f>O913</f>
        <v>0</v>
      </c>
      <c r="R913" s="319" t="s">
        <v>250</v>
      </c>
      <c r="S913" s="360"/>
      <c r="U913" s="361">
        <f>S913</f>
        <v>0</v>
      </c>
      <c r="W913" s="457"/>
      <c r="X913" s="457"/>
      <c r="Y913" s="457"/>
    </row>
    <row r="914" spans="1:25" s="319" customFormat="1" ht="15" customHeight="1">
      <c r="A914" s="319">
        <v>904</v>
      </c>
      <c r="B914" s="319">
        <f t="shared" si="332"/>
        <v>4</v>
      </c>
      <c r="C914" s="320">
        <v>6533</v>
      </c>
      <c r="D914" s="320"/>
      <c r="E914" s="320"/>
      <c r="F914" s="347" t="s">
        <v>250</v>
      </c>
      <c r="G914" s="347"/>
      <c r="H914" s="355">
        <v>6533</v>
      </c>
      <c r="I914" s="347" t="s">
        <v>250</v>
      </c>
      <c r="J914" s="347" t="s">
        <v>250</v>
      </c>
      <c r="K914" s="347" t="s">
        <v>250</v>
      </c>
      <c r="L914" s="347" t="s">
        <v>250</v>
      </c>
      <c r="M914" s="347" t="s">
        <v>250</v>
      </c>
      <c r="N914" s="355" t="s">
        <v>977</v>
      </c>
      <c r="O914" s="360"/>
      <c r="Q914" s="361">
        <f t="shared" ref="Q914:Q915" si="335">O914</f>
        <v>0</v>
      </c>
      <c r="R914" s="319" t="s">
        <v>250</v>
      </c>
      <c r="S914" s="360"/>
      <c r="U914" s="361">
        <f t="shared" ref="U914:U915" si="336">S914</f>
        <v>0</v>
      </c>
      <c r="W914" s="457"/>
      <c r="X914" s="457"/>
      <c r="Y914" s="457"/>
    </row>
    <row r="915" spans="1:25" s="319" customFormat="1" ht="15" customHeight="1">
      <c r="A915" s="319">
        <v>905</v>
      </c>
      <c r="B915" s="319">
        <f t="shared" si="332"/>
        <v>4</v>
      </c>
      <c r="C915" s="320">
        <v>6534</v>
      </c>
      <c r="D915" s="320"/>
      <c r="E915" s="320"/>
      <c r="F915" s="347" t="s">
        <v>250</v>
      </c>
      <c r="G915" s="347"/>
      <c r="H915" s="355">
        <v>6534</v>
      </c>
      <c r="I915" s="347" t="s">
        <v>250</v>
      </c>
      <c r="J915" s="347" t="s">
        <v>250</v>
      </c>
      <c r="K915" s="347" t="s">
        <v>250</v>
      </c>
      <c r="L915" s="347" t="s">
        <v>250</v>
      </c>
      <c r="M915" s="347" t="s">
        <v>250</v>
      </c>
      <c r="N915" s="355" t="s">
        <v>978</v>
      </c>
      <c r="O915" s="360"/>
      <c r="Q915" s="361">
        <f t="shared" si="335"/>
        <v>0</v>
      </c>
      <c r="R915" s="319" t="s">
        <v>250</v>
      </c>
      <c r="S915" s="360"/>
      <c r="U915" s="361">
        <f t="shared" si="336"/>
        <v>0</v>
      </c>
      <c r="W915" s="457"/>
      <c r="X915" s="457"/>
      <c r="Y915" s="457"/>
    </row>
    <row r="916" spans="1:25" ht="15" customHeight="1">
      <c r="A916" s="319">
        <v>906</v>
      </c>
      <c r="B916" s="319">
        <f t="shared" si="332"/>
        <v>3</v>
      </c>
      <c r="C916" s="320">
        <v>654</v>
      </c>
      <c r="D916" s="320" t="s">
        <v>1547</v>
      </c>
      <c r="F916" s="343" t="s">
        <v>250</v>
      </c>
      <c r="G916" s="344">
        <v>654</v>
      </c>
      <c r="H916" s="343" t="s">
        <v>250</v>
      </c>
      <c r="I916" s="343" t="s">
        <v>250</v>
      </c>
      <c r="J916" s="343" t="s">
        <v>250</v>
      </c>
      <c r="K916" s="343" t="s">
        <v>250</v>
      </c>
      <c r="L916" s="343" t="s">
        <v>250</v>
      </c>
      <c r="M916" s="343" t="s">
        <v>250</v>
      </c>
      <c r="N916" s="344" t="s">
        <v>979</v>
      </c>
      <c r="O916" s="345"/>
      <c r="Q916" s="345">
        <f>O916-SUM(Q917:Q920)</f>
        <v>0</v>
      </c>
      <c r="R916" s="324" t="s">
        <v>250</v>
      </c>
      <c r="S916" s="345"/>
      <c r="U916" s="345">
        <f>S916+U917+U918+U919+U920</f>
        <v>0</v>
      </c>
      <c r="W916" s="456"/>
      <c r="X916" s="456"/>
      <c r="Y916" s="456"/>
    </row>
    <row r="917" spans="1:25" s="319" customFormat="1" ht="15" customHeight="1">
      <c r="A917" s="319">
        <v>907</v>
      </c>
      <c r="B917" s="319">
        <f t="shared" si="332"/>
        <v>4</v>
      </c>
      <c r="C917" s="320">
        <v>6541</v>
      </c>
      <c r="D917" s="320"/>
      <c r="E917" s="320"/>
      <c r="F917" s="347" t="s">
        <v>250</v>
      </c>
      <c r="G917" s="347"/>
      <c r="H917" s="355">
        <v>6541</v>
      </c>
      <c r="I917" s="347" t="s">
        <v>250</v>
      </c>
      <c r="J917" s="347" t="s">
        <v>250</v>
      </c>
      <c r="K917" s="347" t="s">
        <v>250</v>
      </c>
      <c r="L917" s="347" t="s">
        <v>250</v>
      </c>
      <c r="M917" s="347" t="s">
        <v>250</v>
      </c>
      <c r="N917" s="355" t="s">
        <v>974</v>
      </c>
      <c r="O917" s="360"/>
      <c r="Q917" s="361">
        <f t="shared" ref="Q917:Q920" si="337">O917</f>
        <v>0</v>
      </c>
      <c r="R917" s="319" t="s">
        <v>250</v>
      </c>
      <c r="S917" s="360"/>
      <c r="U917" s="361">
        <f t="shared" ref="U917:U920" si="338">S917</f>
        <v>0</v>
      </c>
      <c r="W917" s="457"/>
      <c r="X917" s="457"/>
      <c r="Y917" s="457"/>
    </row>
    <row r="918" spans="1:25" s="319" customFormat="1" ht="15" customHeight="1">
      <c r="A918" s="319">
        <v>908</v>
      </c>
      <c r="B918" s="319">
        <f t="shared" si="332"/>
        <v>4</v>
      </c>
      <c r="C918" s="320">
        <v>6542</v>
      </c>
      <c r="D918" s="320"/>
      <c r="E918" s="320"/>
      <c r="F918" s="347" t="s">
        <v>250</v>
      </c>
      <c r="G918" s="347"/>
      <c r="H918" s="355">
        <v>6542</v>
      </c>
      <c r="I918" s="347" t="s">
        <v>250</v>
      </c>
      <c r="J918" s="347" t="s">
        <v>250</v>
      </c>
      <c r="K918" s="347" t="s">
        <v>250</v>
      </c>
      <c r="L918" s="347" t="s">
        <v>250</v>
      </c>
      <c r="M918" s="347" t="s">
        <v>250</v>
      </c>
      <c r="N918" s="355" t="s">
        <v>966</v>
      </c>
      <c r="O918" s="360"/>
      <c r="Q918" s="361">
        <f t="shared" si="337"/>
        <v>0</v>
      </c>
      <c r="R918" s="319" t="s">
        <v>250</v>
      </c>
      <c r="S918" s="360"/>
      <c r="U918" s="361">
        <f t="shared" si="338"/>
        <v>0</v>
      </c>
      <c r="W918" s="457"/>
      <c r="X918" s="457"/>
      <c r="Y918" s="457"/>
    </row>
    <row r="919" spans="1:25" s="319" customFormat="1" ht="15" customHeight="1">
      <c r="A919" s="319">
        <v>909</v>
      </c>
      <c r="B919" s="319">
        <f t="shared" si="332"/>
        <v>4</v>
      </c>
      <c r="C919" s="320">
        <v>6543</v>
      </c>
      <c r="D919" s="320"/>
      <c r="E919" s="320"/>
      <c r="F919" s="347" t="s">
        <v>250</v>
      </c>
      <c r="G919" s="347"/>
      <c r="H919" s="355">
        <v>6543</v>
      </c>
      <c r="I919" s="347" t="s">
        <v>250</v>
      </c>
      <c r="J919" s="347" t="s">
        <v>250</v>
      </c>
      <c r="K919" s="347" t="s">
        <v>250</v>
      </c>
      <c r="L919" s="347" t="s">
        <v>250</v>
      </c>
      <c r="M919" s="347" t="s">
        <v>250</v>
      </c>
      <c r="N919" s="355" t="s">
        <v>970</v>
      </c>
      <c r="O919" s="360"/>
      <c r="Q919" s="361">
        <f t="shared" si="337"/>
        <v>0</v>
      </c>
      <c r="R919" s="319" t="s">
        <v>250</v>
      </c>
      <c r="S919" s="360"/>
      <c r="U919" s="361">
        <f t="shared" si="338"/>
        <v>0</v>
      </c>
      <c r="W919" s="457"/>
      <c r="X919" s="457"/>
      <c r="Y919" s="457"/>
    </row>
    <row r="920" spans="1:25" s="319" customFormat="1" ht="15" customHeight="1">
      <c r="A920" s="319">
        <v>910</v>
      </c>
      <c r="B920" s="319">
        <f t="shared" si="332"/>
        <v>4</v>
      </c>
      <c r="C920" s="320">
        <v>6548</v>
      </c>
      <c r="D920" s="320"/>
      <c r="E920" s="320"/>
      <c r="F920" s="347" t="s">
        <v>250</v>
      </c>
      <c r="G920" s="347"/>
      <c r="H920" s="355">
        <v>6548</v>
      </c>
      <c r="I920" s="347" t="s">
        <v>250</v>
      </c>
      <c r="J920" s="347" t="s">
        <v>250</v>
      </c>
      <c r="K920" s="347" t="s">
        <v>250</v>
      </c>
      <c r="L920" s="347" t="s">
        <v>250</v>
      </c>
      <c r="M920" s="347" t="s">
        <v>250</v>
      </c>
      <c r="N920" s="355" t="s">
        <v>975</v>
      </c>
      <c r="O920" s="360"/>
      <c r="Q920" s="361">
        <f t="shared" si="337"/>
        <v>0</v>
      </c>
      <c r="R920" s="319" t="s">
        <v>250</v>
      </c>
      <c r="S920" s="360"/>
      <c r="U920" s="361">
        <f t="shared" si="338"/>
        <v>0</v>
      </c>
      <c r="W920" s="457"/>
      <c r="X920" s="457"/>
      <c r="Y920" s="457"/>
    </row>
    <row r="921" spans="1:25" ht="15" customHeight="1">
      <c r="A921" s="319">
        <v>911</v>
      </c>
      <c r="B921" s="319">
        <f t="shared" si="332"/>
        <v>3</v>
      </c>
      <c r="C921" s="320">
        <v>655</v>
      </c>
      <c r="D921" s="320" t="s">
        <v>1547</v>
      </c>
      <c r="F921" s="343" t="s">
        <v>250</v>
      </c>
      <c r="G921" s="344">
        <v>655</v>
      </c>
      <c r="H921" s="343" t="s">
        <v>250</v>
      </c>
      <c r="I921" s="343" t="s">
        <v>250</v>
      </c>
      <c r="J921" s="343" t="s">
        <v>250</v>
      </c>
      <c r="K921" s="343" t="s">
        <v>250</v>
      </c>
      <c r="L921" s="343" t="s">
        <v>250</v>
      </c>
      <c r="M921" s="343" t="s">
        <v>250</v>
      </c>
      <c r="N921" s="344" t="s">
        <v>980</v>
      </c>
      <c r="O921" s="345"/>
      <c r="Q921" s="345">
        <f>O921-SUM(Q922:Q933)</f>
        <v>0</v>
      </c>
      <c r="R921" s="324" t="s">
        <v>250</v>
      </c>
      <c r="S921" s="345"/>
      <c r="U921" s="345">
        <f>S921+U922+U925+U929+U930+U931+U932+U933</f>
        <v>0</v>
      </c>
      <c r="W921" s="456"/>
      <c r="X921" s="456"/>
      <c r="Y921" s="456"/>
    </row>
    <row r="922" spans="1:25" ht="15" customHeight="1">
      <c r="A922" s="319">
        <v>912</v>
      </c>
      <c r="B922" s="319">
        <f t="shared" si="332"/>
        <v>4</v>
      </c>
      <c r="C922" s="320">
        <v>6551</v>
      </c>
      <c r="D922" s="320" t="s">
        <v>1547</v>
      </c>
      <c r="F922" s="343" t="s">
        <v>250</v>
      </c>
      <c r="G922" s="343"/>
      <c r="H922" s="346">
        <v>6551</v>
      </c>
      <c r="I922" s="343" t="s">
        <v>250</v>
      </c>
      <c r="J922" s="343" t="s">
        <v>250</v>
      </c>
      <c r="K922" s="343" t="s">
        <v>250</v>
      </c>
      <c r="L922" s="343" t="s">
        <v>250</v>
      </c>
      <c r="M922" s="343" t="s">
        <v>250</v>
      </c>
      <c r="N922" s="346" t="s">
        <v>981</v>
      </c>
      <c r="O922" s="345"/>
      <c r="Q922" s="345">
        <f>O922-Q923-Q924</f>
        <v>0</v>
      </c>
      <c r="R922" s="324" t="s">
        <v>250</v>
      </c>
      <c r="S922" s="345"/>
      <c r="U922" s="345">
        <f>S922+U923+U924</f>
        <v>0</v>
      </c>
      <c r="W922" s="456"/>
      <c r="X922" s="456"/>
      <c r="Y922" s="456"/>
    </row>
    <row r="923" spans="1:25" s="319" customFormat="1" ht="15" customHeight="1">
      <c r="A923" s="319">
        <v>913</v>
      </c>
      <c r="B923" s="319">
        <f t="shared" si="332"/>
        <v>5</v>
      </c>
      <c r="C923" s="320">
        <v>65511</v>
      </c>
      <c r="D923" s="320"/>
      <c r="E923" s="320"/>
      <c r="F923" s="347" t="s">
        <v>250</v>
      </c>
      <c r="G923" s="347"/>
      <c r="H923" s="362" t="s">
        <v>250</v>
      </c>
      <c r="I923" s="348">
        <v>65511</v>
      </c>
      <c r="J923" s="347" t="s">
        <v>250</v>
      </c>
      <c r="K923" s="347" t="s">
        <v>250</v>
      </c>
      <c r="L923" s="347" t="s">
        <v>250</v>
      </c>
      <c r="M923" s="347" t="s">
        <v>250</v>
      </c>
      <c r="N923" s="348" t="s">
        <v>982</v>
      </c>
      <c r="O923" s="360"/>
      <c r="Q923" s="361">
        <f t="shared" ref="Q923:Q924" si="339">O923</f>
        <v>0</v>
      </c>
      <c r="R923" s="319" t="s">
        <v>250</v>
      </c>
      <c r="S923" s="360"/>
      <c r="U923" s="361">
        <f t="shared" ref="U923:U924" si="340">S923</f>
        <v>0</v>
      </c>
      <c r="W923" s="457"/>
      <c r="X923" s="457"/>
      <c r="Y923" s="457"/>
    </row>
    <row r="924" spans="1:25" s="319" customFormat="1" ht="15" customHeight="1">
      <c r="A924" s="319">
        <v>914</v>
      </c>
      <c r="B924" s="319">
        <f t="shared" si="332"/>
        <v>5</v>
      </c>
      <c r="C924" s="320">
        <v>65512</v>
      </c>
      <c r="D924" s="320"/>
      <c r="E924" s="320"/>
      <c r="F924" s="347" t="s">
        <v>250</v>
      </c>
      <c r="G924" s="347"/>
      <c r="H924" s="362" t="s">
        <v>250</v>
      </c>
      <c r="I924" s="348">
        <v>65512</v>
      </c>
      <c r="J924" s="347" t="s">
        <v>250</v>
      </c>
      <c r="K924" s="347" t="s">
        <v>250</v>
      </c>
      <c r="L924" s="347" t="s">
        <v>250</v>
      </c>
      <c r="M924" s="347" t="s">
        <v>250</v>
      </c>
      <c r="N924" s="348" t="s">
        <v>983</v>
      </c>
      <c r="O924" s="360"/>
      <c r="Q924" s="361">
        <f t="shared" si="339"/>
        <v>0</v>
      </c>
      <c r="R924" s="319" t="s">
        <v>250</v>
      </c>
      <c r="S924" s="360"/>
      <c r="U924" s="361">
        <f t="shared" si="340"/>
        <v>0</v>
      </c>
      <c r="W924" s="457"/>
      <c r="X924" s="457"/>
      <c r="Y924" s="457"/>
    </row>
    <row r="925" spans="1:25" ht="15" customHeight="1">
      <c r="A925" s="319">
        <v>915</v>
      </c>
      <c r="B925" s="319">
        <f t="shared" si="332"/>
        <v>4</v>
      </c>
      <c r="C925" s="320">
        <v>6552</v>
      </c>
      <c r="D925" s="320" t="s">
        <v>1547</v>
      </c>
      <c r="F925" s="343" t="s">
        <v>250</v>
      </c>
      <c r="G925" s="343"/>
      <c r="H925" s="346">
        <v>6552</v>
      </c>
      <c r="I925" s="343" t="s">
        <v>250</v>
      </c>
      <c r="J925" s="343" t="s">
        <v>250</v>
      </c>
      <c r="K925" s="343" t="s">
        <v>250</v>
      </c>
      <c r="L925" s="343" t="s">
        <v>250</v>
      </c>
      <c r="M925" s="343" t="s">
        <v>250</v>
      </c>
      <c r="N925" s="346" t="s">
        <v>984</v>
      </c>
      <c r="O925" s="345"/>
      <c r="Q925" s="345">
        <f>O925-Q926-Q927-Q928</f>
        <v>0</v>
      </c>
      <c r="R925" s="324" t="s">
        <v>250</v>
      </c>
      <c r="S925" s="345"/>
      <c r="U925" s="345">
        <f>S925+U926+U927+U928</f>
        <v>0</v>
      </c>
      <c r="W925" s="456"/>
      <c r="X925" s="456"/>
      <c r="Y925" s="456"/>
    </row>
    <row r="926" spans="1:25" ht="15" customHeight="1">
      <c r="A926" s="319">
        <v>916</v>
      </c>
      <c r="B926" s="319">
        <f t="shared" si="332"/>
        <v>5</v>
      </c>
      <c r="C926" s="320">
        <v>65521</v>
      </c>
      <c r="D926" s="320" t="s">
        <v>1547</v>
      </c>
      <c r="F926" s="343" t="s">
        <v>250</v>
      </c>
      <c r="G926" s="343"/>
      <c r="H926" s="343" t="s">
        <v>250</v>
      </c>
      <c r="I926" s="350">
        <v>65521</v>
      </c>
      <c r="J926" s="343" t="s">
        <v>250</v>
      </c>
      <c r="K926" s="343" t="s">
        <v>250</v>
      </c>
      <c r="L926" s="343" t="s">
        <v>250</v>
      </c>
      <c r="M926" s="343" t="s">
        <v>250</v>
      </c>
      <c r="N926" s="350" t="s">
        <v>985</v>
      </c>
      <c r="O926" s="345"/>
      <c r="Q926" s="360">
        <f t="shared" ref="Q926:Q928" si="341">O926</f>
        <v>0</v>
      </c>
      <c r="R926" s="324" t="s">
        <v>250</v>
      </c>
      <c r="S926" s="345"/>
      <c r="U926" s="360">
        <f t="shared" ref="U926:U928" si="342">S926</f>
        <v>0</v>
      </c>
      <c r="W926" s="456"/>
      <c r="X926" s="456"/>
      <c r="Y926" s="456"/>
    </row>
    <row r="927" spans="1:25" ht="15" customHeight="1">
      <c r="A927" s="319">
        <v>917</v>
      </c>
      <c r="B927" s="319">
        <f t="shared" si="332"/>
        <v>5</v>
      </c>
      <c r="C927" s="320">
        <v>65522</v>
      </c>
      <c r="D927" s="320" t="s">
        <v>1547</v>
      </c>
      <c r="F927" s="343" t="s">
        <v>250</v>
      </c>
      <c r="G927" s="343"/>
      <c r="H927" s="343" t="s">
        <v>250</v>
      </c>
      <c r="I927" s="350">
        <v>65522</v>
      </c>
      <c r="J927" s="343" t="s">
        <v>250</v>
      </c>
      <c r="K927" s="343" t="s">
        <v>250</v>
      </c>
      <c r="L927" s="343" t="s">
        <v>250</v>
      </c>
      <c r="M927" s="343" t="s">
        <v>250</v>
      </c>
      <c r="N927" s="350" t="s">
        <v>986</v>
      </c>
      <c r="O927" s="345"/>
      <c r="Q927" s="360">
        <f t="shared" si="341"/>
        <v>0</v>
      </c>
      <c r="R927" s="324" t="s">
        <v>250</v>
      </c>
      <c r="S927" s="345"/>
      <c r="U927" s="360">
        <f t="shared" si="342"/>
        <v>0</v>
      </c>
      <c r="W927" s="456"/>
      <c r="X927" s="456"/>
      <c r="Y927" s="456"/>
    </row>
    <row r="928" spans="1:25" ht="15" customHeight="1">
      <c r="A928" s="319">
        <v>918</v>
      </c>
      <c r="B928" s="319">
        <f t="shared" si="332"/>
        <v>5</v>
      </c>
      <c r="C928" s="320">
        <v>65523</v>
      </c>
      <c r="D928" s="320" t="s">
        <v>1547</v>
      </c>
      <c r="F928" s="343" t="s">
        <v>250</v>
      </c>
      <c r="G928" s="343"/>
      <c r="H928" s="343" t="s">
        <v>250</v>
      </c>
      <c r="I928" s="350">
        <v>65523</v>
      </c>
      <c r="J928" s="343" t="s">
        <v>250</v>
      </c>
      <c r="K928" s="343" t="s">
        <v>250</v>
      </c>
      <c r="L928" s="343" t="s">
        <v>250</v>
      </c>
      <c r="M928" s="343" t="s">
        <v>250</v>
      </c>
      <c r="N928" s="350" t="s">
        <v>987</v>
      </c>
      <c r="O928" s="345"/>
      <c r="Q928" s="360">
        <f t="shared" si="341"/>
        <v>0</v>
      </c>
      <c r="R928" s="324" t="s">
        <v>250</v>
      </c>
      <c r="S928" s="345"/>
      <c r="U928" s="360">
        <f t="shared" si="342"/>
        <v>0</v>
      </c>
      <c r="W928" s="456"/>
      <c r="X928" s="456"/>
      <c r="Y928" s="456"/>
    </row>
    <row r="929" spans="1:25" ht="15" customHeight="1">
      <c r="A929" s="319">
        <v>919</v>
      </c>
      <c r="B929" s="319">
        <f t="shared" si="332"/>
        <v>4</v>
      </c>
      <c r="C929" s="320">
        <v>6553</v>
      </c>
      <c r="D929" s="320" t="s">
        <v>1547</v>
      </c>
      <c r="F929" s="343" t="s">
        <v>250</v>
      </c>
      <c r="G929" s="343"/>
      <c r="H929" s="346">
        <v>6553</v>
      </c>
      <c r="I929" s="343" t="s">
        <v>250</v>
      </c>
      <c r="J929" s="343" t="s">
        <v>250</v>
      </c>
      <c r="K929" s="343" t="s">
        <v>250</v>
      </c>
      <c r="L929" s="343" t="s">
        <v>250</v>
      </c>
      <c r="M929" s="343" t="s">
        <v>250</v>
      </c>
      <c r="N929" s="346" t="s">
        <v>988</v>
      </c>
      <c r="O929" s="345"/>
      <c r="Q929" s="345">
        <f>O929</f>
        <v>0</v>
      </c>
      <c r="R929" s="324" t="s">
        <v>250</v>
      </c>
      <c r="S929" s="345"/>
      <c r="U929" s="345">
        <f>S929</f>
        <v>0</v>
      </c>
      <c r="W929" s="456"/>
      <c r="X929" s="456"/>
      <c r="Y929" s="456"/>
    </row>
    <row r="930" spans="1:25" ht="15" customHeight="1">
      <c r="A930" s="319">
        <v>920</v>
      </c>
      <c r="B930" s="319">
        <f t="shared" si="332"/>
        <v>4</v>
      </c>
      <c r="C930" s="320">
        <v>6554</v>
      </c>
      <c r="D930" s="320" t="s">
        <v>1547</v>
      </c>
      <c r="F930" s="343" t="s">
        <v>250</v>
      </c>
      <c r="G930" s="343"/>
      <c r="H930" s="346">
        <v>6554</v>
      </c>
      <c r="I930" s="343" t="s">
        <v>250</v>
      </c>
      <c r="J930" s="343" t="s">
        <v>250</v>
      </c>
      <c r="K930" s="343" t="s">
        <v>250</v>
      </c>
      <c r="L930" s="343" t="s">
        <v>250</v>
      </c>
      <c r="M930" s="343" t="s">
        <v>250</v>
      </c>
      <c r="N930" s="346" t="s">
        <v>989</v>
      </c>
      <c r="O930" s="345"/>
      <c r="Q930" s="345">
        <f t="shared" ref="Q930:Q933" si="343">O930</f>
        <v>0</v>
      </c>
      <c r="R930" s="324" t="s">
        <v>250</v>
      </c>
      <c r="S930" s="345"/>
      <c r="U930" s="345">
        <f t="shared" ref="U930:U933" si="344">S930</f>
        <v>0</v>
      </c>
      <c r="W930" s="456"/>
      <c r="X930" s="456"/>
      <c r="Y930" s="456"/>
    </row>
    <row r="931" spans="1:25" ht="15" customHeight="1">
      <c r="A931" s="319">
        <v>921</v>
      </c>
      <c r="B931" s="319">
        <f t="shared" si="332"/>
        <v>4</v>
      </c>
      <c r="C931" s="320">
        <v>6555</v>
      </c>
      <c r="D931" s="320" t="s">
        <v>1547</v>
      </c>
      <c r="F931" s="343" t="s">
        <v>250</v>
      </c>
      <c r="G931" s="343"/>
      <c r="H931" s="346">
        <v>6555</v>
      </c>
      <c r="I931" s="343" t="s">
        <v>250</v>
      </c>
      <c r="J931" s="343" t="s">
        <v>250</v>
      </c>
      <c r="K931" s="343" t="s">
        <v>250</v>
      </c>
      <c r="L931" s="343" t="s">
        <v>250</v>
      </c>
      <c r="M931" s="343" t="s">
        <v>250</v>
      </c>
      <c r="N931" s="346" t="s">
        <v>990</v>
      </c>
      <c r="O931" s="345"/>
      <c r="Q931" s="345">
        <f t="shared" si="343"/>
        <v>0</v>
      </c>
      <c r="R931" s="324" t="s">
        <v>250</v>
      </c>
      <c r="S931" s="345"/>
      <c r="U931" s="345">
        <f t="shared" si="344"/>
        <v>0</v>
      </c>
      <c r="W931" s="456"/>
      <c r="X931" s="456"/>
      <c r="Y931" s="456"/>
    </row>
    <row r="932" spans="1:25" ht="15" customHeight="1">
      <c r="A932" s="319">
        <v>922</v>
      </c>
      <c r="B932" s="319">
        <f t="shared" si="332"/>
        <v>4</v>
      </c>
      <c r="C932" s="320">
        <v>6556</v>
      </c>
      <c r="D932" s="320" t="s">
        <v>1547</v>
      </c>
      <c r="F932" s="343" t="s">
        <v>250</v>
      </c>
      <c r="G932" s="343"/>
      <c r="H932" s="346">
        <v>6556</v>
      </c>
      <c r="I932" s="343" t="s">
        <v>250</v>
      </c>
      <c r="J932" s="343" t="s">
        <v>250</v>
      </c>
      <c r="K932" s="343" t="s">
        <v>250</v>
      </c>
      <c r="L932" s="343" t="s">
        <v>250</v>
      </c>
      <c r="M932" s="343" t="s">
        <v>250</v>
      </c>
      <c r="N932" s="346" t="s">
        <v>991</v>
      </c>
      <c r="O932" s="345"/>
      <c r="Q932" s="345">
        <f t="shared" si="343"/>
        <v>0</v>
      </c>
      <c r="R932" s="324" t="s">
        <v>250</v>
      </c>
      <c r="S932" s="345"/>
      <c r="U932" s="345">
        <f t="shared" si="344"/>
        <v>0</v>
      </c>
      <c r="W932" s="456"/>
      <c r="X932" s="456"/>
      <c r="Y932" s="456"/>
    </row>
    <row r="933" spans="1:25" ht="15" customHeight="1">
      <c r="A933" s="319">
        <v>923</v>
      </c>
      <c r="B933" s="319">
        <f t="shared" si="332"/>
        <v>4</v>
      </c>
      <c r="C933" s="320">
        <v>6558</v>
      </c>
      <c r="D933" s="320" t="s">
        <v>1547</v>
      </c>
      <c r="F933" s="343" t="s">
        <v>250</v>
      </c>
      <c r="G933" s="343"/>
      <c r="H933" s="346">
        <v>6558</v>
      </c>
      <c r="I933" s="343" t="s">
        <v>250</v>
      </c>
      <c r="J933" s="343" t="s">
        <v>250</v>
      </c>
      <c r="K933" s="343" t="s">
        <v>250</v>
      </c>
      <c r="L933" s="343" t="s">
        <v>250</v>
      </c>
      <c r="M933" s="343" t="s">
        <v>250</v>
      </c>
      <c r="N933" s="346" t="s">
        <v>992</v>
      </c>
      <c r="O933" s="345"/>
      <c r="Q933" s="345">
        <f t="shared" si="343"/>
        <v>0</v>
      </c>
      <c r="R933" s="324" t="s">
        <v>250</v>
      </c>
      <c r="S933" s="345"/>
      <c r="U933" s="345">
        <f t="shared" si="344"/>
        <v>0</v>
      </c>
      <c r="W933" s="456"/>
      <c r="X933" s="456"/>
      <c r="Y933" s="456"/>
    </row>
    <row r="934" spans="1:25" ht="15" customHeight="1">
      <c r="A934" s="319">
        <v>924</v>
      </c>
      <c r="B934" s="319">
        <f t="shared" si="332"/>
        <v>3</v>
      </c>
      <c r="C934" s="320">
        <v>656</v>
      </c>
      <c r="D934" s="320" t="s">
        <v>1547</v>
      </c>
      <c r="F934" s="343" t="s">
        <v>250</v>
      </c>
      <c r="G934" s="344">
        <v>656</v>
      </c>
      <c r="H934" s="343" t="s">
        <v>250</v>
      </c>
      <c r="I934" s="343" t="s">
        <v>250</v>
      </c>
      <c r="J934" s="343" t="s">
        <v>250</v>
      </c>
      <c r="K934" s="343" t="s">
        <v>250</v>
      </c>
      <c r="L934" s="343" t="s">
        <v>250</v>
      </c>
      <c r="M934" s="343" t="s">
        <v>250</v>
      </c>
      <c r="N934" s="344" t="s">
        <v>993</v>
      </c>
      <c r="O934" s="345"/>
      <c r="Q934" s="345">
        <f>O934</f>
        <v>0</v>
      </c>
      <c r="R934" s="324" t="s">
        <v>250</v>
      </c>
      <c r="S934" s="345"/>
      <c r="U934" s="345">
        <f>S934</f>
        <v>0</v>
      </c>
      <c r="W934" s="456"/>
      <c r="X934" s="456"/>
      <c r="Y934" s="456"/>
    </row>
    <row r="935" spans="1:25" ht="15" customHeight="1">
      <c r="A935" s="319">
        <v>925</v>
      </c>
      <c r="B935" s="319">
        <f t="shared" si="332"/>
        <v>3</v>
      </c>
      <c r="C935" s="320">
        <v>657</v>
      </c>
      <c r="D935" s="320" t="s">
        <v>1547</v>
      </c>
      <c r="F935" s="343" t="s">
        <v>250</v>
      </c>
      <c r="G935" s="344">
        <v>657</v>
      </c>
      <c r="H935" s="343" t="s">
        <v>250</v>
      </c>
      <c r="I935" s="343" t="s">
        <v>250</v>
      </c>
      <c r="J935" s="343" t="s">
        <v>250</v>
      </c>
      <c r="K935" s="343" t="s">
        <v>250</v>
      </c>
      <c r="L935" s="343" t="s">
        <v>250</v>
      </c>
      <c r="M935" s="343" t="s">
        <v>250</v>
      </c>
      <c r="N935" s="344" t="s">
        <v>994</v>
      </c>
      <c r="O935" s="345"/>
      <c r="Q935" s="345">
        <f>O935</f>
        <v>0</v>
      </c>
      <c r="R935" s="324" t="s">
        <v>250</v>
      </c>
      <c r="S935" s="345"/>
      <c r="U935" s="345">
        <f>S935</f>
        <v>0</v>
      </c>
      <c r="W935" s="456"/>
      <c r="X935" s="456"/>
      <c r="Y935" s="456"/>
    </row>
    <row r="936" spans="1:25" ht="15" customHeight="1">
      <c r="A936" s="319">
        <v>926</v>
      </c>
      <c r="B936" s="319">
        <f t="shared" si="332"/>
        <v>3</v>
      </c>
      <c r="C936" s="320">
        <v>658</v>
      </c>
      <c r="D936" s="320" t="s">
        <v>1547</v>
      </c>
      <c r="F936" s="343" t="s">
        <v>250</v>
      </c>
      <c r="G936" s="344">
        <v>658</v>
      </c>
      <c r="H936" s="343" t="s">
        <v>250</v>
      </c>
      <c r="I936" s="343" t="s">
        <v>250</v>
      </c>
      <c r="J936" s="343" t="s">
        <v>250</v>
      </c>
      <c r="K936" s="343" t="s">
        <v>250</v>
      </c>
      <c r="L936" s="343" t="s">
        <v>250</v>
      </c>
      <c r="M936" s="343" t="s">
        <v>250</v>
      </c>
      <c r="N936" s="344" t="s">
        <v>995</v>
      </c>
      <c r="O936" s="345"/>
      <c r="Q936" s="345">
        <f>O936-SUM(Q937:Q941)</f>
        <v>0</v>
      </c>
      <c r="R936" s="324" t="s">
        <v>250</v>
      </c>
      <c r="S936" s="345"/>
      <c r="U936" s="345">
        <f>S936+U937+U938+U939+U940+U941</f>
        <v>0</v>
      </c>
      <c r="W936" s="456"/>
      <c r="X936" s="456"/>
      <c r="Y936" s="456"/>
    </row>
    <row r="937" spans="1:25" s="319" customFormat="1" ht="15" customHeight="1">
      <c r="A937" s="319">
        <v>927</v>
      </c>
      <c r="B937" s="319">
        <f t="shared" si="332"/>
        <v>4</v>
      </c>
      <c r="C937" s="320">
        <v>6581</v>
      </c>
      <c r="D937" s="320"/>
      <c r="E937" s="320"/>
      <c r="F937" s="347" t="s">
        <v>250</v>
      </c>
      <c r="G937" s="347"/>
      <c r="H937" s="355">
        <v>6581</v>
      </c>
      <c r="I937" s="347" t="s">
        <v>250</v>
      </c>
      <c r="J937" s="347" t="s">
        <v>250</v>
      </c>
      <c r="K937" s="347" t="s">
        <v>250</v>
      </c>
      <c r="L937" s="347" t="s">
        <v>250</v>
      </c>
      <c r="M937" s="347" t="s">
        <v>250</v>
      </c>
      <c r="N937" s="355" t="s">
        <v>996</v>
      </c>
      <c r="O937" s="360"/>
      <c r="Q937" s="349">
        <f t="shared" ref="Q937:Q941" si="345">O937</f>
        <v>0</v>
      </c>
      <c r="R937" s="319" t="s">
        <v>250</v>
      </c>
      <c r="S937" s="360"/>
      <c r="U937" s="349">
        <f t="shared" ref="U937:U941" si="346">S937</f>
        <v>0</v>
      </c>
      <c r="W937" s="457"/>
      <c r="X937" s="457"/>
      <c r="Y937" s="457"/>
    </row>
    <row r="938" spans="1:25" s="319" customFormat="1" ht="15" customHeight="1">
      <c r="A938" s="319">
        <v>928</v>
      </c>
      <c r="B938" s="319">
        <f t="shared" si="332"/>
        <v>4</v>
      </c>
      <c r="C938" s="320">
        <v>6582</v>
      </c>
      <c r="D938" s="320"/>
      <c r="E938" s="320"/>
      <c r="F938" s="347" t="s">
        <v>250</v>
      </c>
      <c r="G938" s="347"/>
      <c r="H938" s="355">
        <v>6582</v>
      </c>
      <c r="I938" s="347" t="s">
        <v>250</v>
      </c>
      <c r="J938" s="347" t="s">
        <v>250</v>
      </c>
      <c r="K938" s="347" t="s">
        <v>250</v>
      </c>
      <c r="L938" s="347" t="s">
        <v>250</v>
      </c>
      <c r="M938" s="347" t="s">
        <v>250</v>
      </c>
      <c r="N938" s="355" t="s">
        <v>997</v>
      </c>
      <c r="O938" s="360"/>
      <c r="Q938" s="349">
        <f t="shared" si="345"/>
        <v>0</v>
      </c>
      <c r="R938" s="319" t="s">
        <v>250</v>
      </c>
      <c r="S938" s="360"/>
      <c r="U938" s="349">
        <f t="shared" si="346"/>
        <v>0</v>
      </c>
      <c r="W938" s="457"/>
      <c r="X938" s="457"/>
      <c r="Y938" s="457"/>
    </row>
    <row r="939" spans="1:25" s="319" customFormat="1" ht="15" customHeight="1">
      <c r="A939" s="319">
        <v>929</v>
      </c>
      <c r="B939" s="319">
        <f t="shared" si="332"/>
        <v>4</v>
      </c>
      <c r="C939" s="320">
        <v>6583</v>
      </c>
      <c r="D939" s="320"/>
      <c r="E939" s="320"/>
      <c r="F939" s="347" t="s">
        <v>250</v>
      </c>
      <c r="G939" s="347"/>
      <c r="H939" s="355">
        <v>6583</v>
      </c>
      <c r="I939" s="347" t="s">
        <v>250</v>
      </c>
      <c r="J939" s="347" t="s">
        <v>250</v>
      </c>
      <c r="K939" s="347" t="s">
        <v>250</v>
      </c>
      <c r="L939" s="347" t="s">
        <v>250</v>
      </c>
      <c r="M939" s="347" t="s">
        <v>250</v>
      </c>
      <c r="N939" s="355" t="s">
        <v>998</v>
      </c>
      <c r="O939" s="360"/>
      <c r="Q939" s="349">
        <f t="shared" si="345"/>
        <v>0</v>
      </c>
      <c r="R939" s="319" t="s">
        <v>250</v>
      </c>
      <c r="S939" s="360"/>
      <c r="U939" s="349">
        <f t="shared" si="346"/>
        <v>0</v>
      </c>
      <c r="W939" s="457"/>
      <c r="X939" s="457"/>
      <c r="Y939" s="457"/>
    </row>
    <row r="940" spans="1:25" s="319" customFormat="1" ht="15" customHeight="1">
      <c r="A940" s="319">
        <v>930</v>
      </c>
      <c r="B940" s="319">
        <f t="shared" si="332"/>
        <v>4</v>
      </c>
      <c r="C940" s="320">
        <v>6584</v>
      </c>
      <c r="D940" s="320"/>
      <c r="E940" s="320"/>
      <c r="F940" s="347" t="s">
        <v>250</v>
      </c>
      <c r="G940" s="347"/>
      <c r="H940" s="355">
        <v>6584</v>
      </c>
      <c r="I940" s="347" t="s">
        <v>250</v>
      </c>
      <c r="J940" s="347" t="s">
        <v>250</v>
      </c>
      <c r="K940" s="347" t="s">
        <v>250</v>
      </c>
      <c r="L940" s="347" t="s">
        <v>250</v>
      </c>
      <c r="M940" s="347" t="s">
        <v>250</v>
      </c>
      <c r="N940" s="355" t="s">
        <v>999</v>
      </c>
      <c r="O940" s="360"/>
      <c r="Q940" s="349">
        <f t="shared" si="345"/>
        <v>0</v>
      </c>
      <c r="R940" s="319" t="s">
        <v>250</v>
      </c>
      <c r="S940" s="360"/>
      <c r="U940" s="349">
        <f t="shared" si="346"/>
        <v>0</v>
      </c>
      <c r="W940" s="457"/>
      <c r="X940" s="457"/>
      <c r="Y940" s="457"/>
    </row>
    <row r="941" spans="1:25" s="319" customFormat="1" ht="15" customHeight="1">
      <c r="A941" s="319">
        <v>931</v>
      </c>
      <c r="B941" s="319">
        <f t="shared" si="332"/>
        <v>4</v>
      </c>
      <c r="C941" s="320">
        <v>6585</v>
      </c>
      <c r="D941" s="320"/>
      <c r="E941" s="320"/>
      <c r="F941" s="347" t="s">
        <v>250</v>
      </c>
      <c r="G941" s="347"/>
      <c r="H941" s="355">
        <v>6585</v>
      </c>
      <c r="I941" s="347" t="s">
        <v>250</v>
      </c>
      <c r="J941" s="347" t="s">
        <v>250</v>
      </c>
      <c r="K941" s="347" t="s">
        <v>250</v>
      </c>
      <c r="L941" s="347" t="s">
        <v>250</v>
      </c>
      <c r="M941" s="347" t="s">
        <v>250</v>
      </c>
      <c r="N941" s="355" t="s">
        <v>1000</v>
      </c>
      <c r="O941" s="360"/>
      <c r="Q941" s="349">
        <f t="shared" si="345"/>
        <v>0</v>
      </c>
      <c r="R941" s="319" t="s">
        <v>250</v>
      </c>
      <c r="S941" s="360"/>
      <c r="U941" s="349">
        <f t="shared" si="346"/>
        <v>0</v>
      </c>
      <c r="W941" s="457"/>
      <c r="X941" s="457"/>
      <c r="Y941" s="457"/>
    </row>
    <row r="942" spans="1:25" ht="15" customHeight="1">
      <c r="A942" s="319">
        <v>932</v>
      </c>
      <c r="B942" s="319">
        <f t="shared" si="332"/>
        <v>3</v>
      </c>
      <c r="C942" s="320">
        <v>659</v>
      </c>
      <c r="D942" s="320" t="s">
        <v>1547</v>
      </c>
      <c r="F942" s="343" t="s">
        <v>250</v>
      </c>
      <c r="G942" s="344">
        <v>659</v>
      </c>
      <c r="H942" s="343" t="s">
        <v>250</v>
      </c>
      <c r="I942" s="343" t="s">
        <v>250</v>
      </c>
      <c r="J942" s="343" t="s">
        <v>250</v>
      </c>
      <c r="K942" s="343" t="s">
        <v>250</v>
      </c>
      <c r="L942" s="343" t="s">
        <v>250</v>
      </c>
      <c r="M942" s="343" t="s">
        <v>250</v>
      </c>
      <c r="N942" s="344" t="s">
        <v>1001</v>
      </c>
      <c r="O942" s="345"/>
      <c r="Q942" s="345">
        <f>O942-Q943-Q944</f>
        <v>0</v>
      </c>
      <c r="R942" s="324" t="s">
        <v>250</v>
      </c>
      <c r="S942" s="345"/>
      <c r="U942" s="345">
        <f>S942+U943+U944</f>
        <v>0</v>
      </c>
      <c r="W942" s="456"/>
      <c r="X942" s="456"/>
      <c r="Y942" s="456"/>
    </row>
    <row r="943" spans="1:25" s="319" customFormat="1" ht="15" customHeight="1">
      <c r="A943" s="319">
        <v>933</v>
      </c>
      <c r="B943" s="319">
        <f t="shared" si="332"/>
        <v>4</v>
      </c>
      <c r="C943" s="320">
        <v>6591</v>
      </c>
      <c r="D943" s="320"/>
      <c r="E943" s="320"/>
      <c r="F943" s="347" t="s">
        <v>250</v>
      </c>
      <c r="G943" s="347"/>
      <c r="H943" s="355">
        <v>6591</v>
      </c>
      <c r="I943" s="347" t="s">
        <v>250</v>
      </c>
      <c r="J943" s="347" t="s">
        <v>250</v>
      </c>
      <c r="K943" s="347" t="s">
        <v>250</v>
      </c>
      <c r="L943" s="347" t="s">
        <v>250</v>
      </c>
      <c r="M943" s="347" t="s">
        <v>250</v>
      </c>
      <c r="N943" s="355" t="s">
        <v>1002</v>
      </c>
      <c r="O943" s="360"/>
      <c r="Q943" s="349">
        <f t="shared" ref="Q943:Q944" si="347">O943</f>
        <v>0</v>
      </c>
      <c r="R943" s="319" t="s">
        <v>250</v>
      </c>
      <c r="S943" s="360"/>
      <c r="U943" s="349">
        <f t="shared" ref="U943:U944" si="348">S943</f>
        <v>0</v>
      </c>
      <c r="W943" s="457"/>
      <c r="X943" s="457"/>
      <c r="Y943" s="457"/>
    </row>
    <row r="944" spans="1:25" s="319" customFormat="1" ht="15" customHeight="1">
      <c r="A944" s="319">
        <v>934</v>
      </c>
      <c r="B944" s="319">
        <f t="shared" si="332"/>
        <v>4</v>
      </c>
      <c r="C944" s="320">
        <v>6598</v>
      </c>
      <c r="D944" s="320"/>
      <c r="E944" s="320"/>
      <c r="F944" s="347" t="s">
        <v>250</v>
      </c>
      <c r="G944" s="347"/>
      <c r="H944" s="355">
        <v>6598</v>
      </c>
      <c r="I944" s="347" t="s">
        <v>250</v>
      </c>
      <c r="J944" s="347" t="s">
        <v>250</v>
      </c>
      <c r="K944" s="347" t="s">
        <v>250</v>
      </c>
      <c r="L944" s="347" t="s">
        <v>250</v>
      </c>
      <c r="M944" s="347" t="s">
        <v>250</v>
      </c>
      <c r="N944" s="355" t="s">
        <v>1003</v>
      </c>
      <c r="O944" s="360"/>
      <c r="Q944" s="349">
        <f t="shared" si="347"/>
        <v>0</v>
      </c>
      <c r="R944" s="319" t="s">
        <v>250</v>
      </c>
      <c r="S944" s="360"/>
      <c r="U944" s="349">
        <f t="shared" si="348"/>
        <v>0</v>
      </c>
      <c r="W944" s="457"/>
      <c r="X944" s="457"/>
      <c r="Y944" s="457"/>
    </row>
    <row r="945" spans="1:25" ht="15" customHeight="1">
      <c r="A945" s="319">
        <v>935</v>
      </c>
      <c r="B945" s="319">
        <f t="shared" si="332"/>
        <v>2</v>
      </c>
      <c r="C945" s="320">
        <v>66</v>
      </c>
      <c r="D945" s="320" t="s">
        <v>1547</v>
      </c>
      <c r="F945" s="340">
        <v>66</v>
      </c>
      <c r="G945" s="340"/>
      <c r="H945" s="340" t="s">
        <v>250</v>
      </c>
      <c r="I945" s="340" t="s">
        <v>250</v>
      </c>
      <c r="J945" s="340" t="s">
        <v>250</v>
      </c>
      <c r="K945" s="340" t="s">
        <v>250</v>
      </c>
      <c r="L945" s="340" t="s">
        <v>250</v>
      </c>
      <c r="M945" s="340" t="s">
        <v>250</v>
      </c>
      <c r="N945" s="340" t="s">
        <v>1004</v>
      </c>
      <c r="O945" s="341"/>
      <c r="Q945" s="341"/>
      <c r="R945" s="324" t="s">
        <v>250</v>
      </c>
      <c r="S945" s="341"/>
      <c r="U945" s="341"/>
      <c r="W945" s="456"/>
      <c r="X945" s="456"/>
      <c r="Y945" s="456"/>
    </row>
    <row r="946" spans="1:25" ht="15" customHeight="1">
      <c r="A946" s="319">
        <v>936</v>
      </c>
      <c r="B946" s="319">
        <f t="shared" si="332"/>
        <v>3</v>
      </c>
      <c r="C946" s="320">
        <v>661</v>
      </c>
      <c r="D946" s="320" t="s">
        <v>1547</v>
      </c>
      <c r="F946" s="343" t="s">
        <v>250</v>
      </c>
      <c r="G946" s="344">
        <v>661</v>
      </c>
      <c r="H946" s="343" t="s">
        <v>250</v>
      </c>
      <c r="I946" s="343" t="s">
        <v>250</v>
      </c>
      <c r="J946" s="343" t="s">
        <v>250</v>
      </c>
      <c r="K946" s="343" t="s">
        <v>250</v>
      </c>
      <c r="L946" s="343" t="s">
        <v>250</v>
      </c>
      <c r="M946" s="343" t="s">
        <v>250</v>
      </c>
      <c r="N946" s="344" t="s">
        <v>1005</v>
      </c>
      <c r="O946" s="345"/>
      <c r="Q946" s="345">
        <f>O946-Q947-Q948</f>
        <v>0</v>
      </c>
      <c r="R946" s="324" t="s">
        <v>250</v>
      </c>
      <c r="S946" s="345"/>
      <c r="U946" s="345">
        <f>S946+U947+U948</f>
        <v>0</v>
      </c>
      <c r="W946" s="456"/>
      <c r="X946" s="456"/>
      <c r="Y946" s="456"/>
    </row>
    <row r="947" spans="1:25" ht="15" customHeight="1">
      <c r="A947" s="319">
        <v>937</v>
      </c>
      <c r="B947" s="319">
        <f t="shared" si="332"/>
        <v>4</v>
      </c>
      <c r="C947" s="320">
        <v>6611</v>
      </c>
      <c r="D947" s="320" t="s">
        <v>1547</v>
      </c>
      <c r="F947" s="343" t="s">
        <v>250</v>
      </c>
      <c r="G947" s="343"/>
      <c r="H947" s="346">
        <v>6611</v>
      </c>
      <c r="I947" s="343" t="s">
        <v>250</v>
      </c>
      <c r="J947" s="343" t="s">
        <v>250</v>
      </c>
      <c r="K947" s="343" t="s">
        <v>250</v>
      </c>
      <c r="L947" s="343" t="s">
        <v>250</v>
      </c>
      <c r="M947" s="343" t="s">
        <v>250</v>
      </c>
      <c r="N947" s="346" t="s">
        <v>1006</v>
      </c>
      <c r="O947" s="345"/>
      <c r="Q947" s="345">
        <f t="shared" ref="Q947:Q948" si="349">O947</f>
        <v>0</v>
      </c>
      <c r="R947" s="324" t="s">
        <v>250</v>
      </c>
      <c r="S947" s="345"/>
      <c r="U947" s="345">
        <f t="shared" ref="U947:U948" si="350">S947</f>
        <v>0</v>
      </c>
      <c r="W947" s="456"/>
      <c r="X947" s="456"/>
      <c r="Y947" s="456"/>
    </row>
    <row r="948" spans="1:25" ht="15" customHeight="1">
      <c r="A948" s="319">
        <v>938</v>
      </c>
      <c r="B948" s="319">
        <f t="shared" si="332"/>
        <v>4</v>
      </c>
      <c r="C948" s="320">
        <v>6612</v>
      </c>
      <c r="D948" s="320" t="s">
        <v>1547</v>
      </c>
      <c r="F948" s="343" t="s">
        <v>250</v>
      </c>
      <c r="G948" s="343"/>
      <c r="H948" s="346">
        <v>6612</v>
      </c>
      <c r="I948" s="343" t="s">
        <v>250</v>
      </c>
      <c r="J948" s="343" t="s">
        <v>250</v>
      </c>
      <c r="K948" s="343" t="s">
        <v>250</v>
      </c>
      <c r="L948" s="343" t="s">
        <v>250</v>
      </c>
      <c r="M948" s="343" t="s">
        <v>250</v>
      </c>
      <c r="N948" s="346" t="s">
        <v>1007</v>
      </c>
      <c r="O948" s="345"/>
      <c r="Q948" s="345">
        <f t="shared" si="349"/>
        <v>0</v>
      </c>
      <c r="R948" s="324" t="s">
        <v>250</v>
      </c>
      <c r="S948" s="345"/>
      <c r="U948" s="345">
        <f t="shared" si="350"/>
        <v>0</v>
      </c>
      <c r="W948" s="456"/>
      <c r="X948" s="456"/>
      <c r="Y948" s="456"/>
    </row>
    <row r="949" spans="1:25" ht="15" customHeight="1">
      <c r="A949" s="319">
        <v>939</v>
      </c>
      <c r="B949" s="319">
        <f t="shared" si="332"/>
        <v>3</v>
      </c>
      <c r="C949" s="320">
        <v>662</v>
      </c>
      <c r="D949" s="320" t="s">
        <v>1547</v>
      </c>
      <c r="F949" s="343" t="s">
        <v>250</v>
      </c>
      <c r="G949" s="344">
        <v>662</v>
      </c>
      <c r="H949" s="343" t="s">
        <v>250</v>
      </c>
      <c r="I949" s="343" t="s">
        <v>250</v>
      </c>
      <c r="J949" s="343" t="s">
        <v>250</v>
      </c>
      <c r="K949" s="343" t="s">
        <v>250</v>
      </c>
      <c r="L949" s="343" t="s">
        <v>250</v>
      </c>
      <c r="M949" s="343" t="s">
        <v>250</v>
      </c>
      <c r="N949" s="344" t="s">
        <v>1008</v>
      </c>
      <c r="O949" s="345"/>
      <c r="Q949" s="345">
        <f>O949-SUM(Q950:Q955)</f>
        <v>0</v>
      </c>
      <c r="R949" s="324" t="s">
        <v>250</v>
      </c>
      <c r="S949" s="345"/>
      <c r="U949" s="345">
        <f>S949+U950+U951</f>
        <v>0</v>
      </c>
      <c r="W949" s="456"/>
      <c r="X949" s="456"/>
      <c r="Y949" s="456"/>
    </row>
    <row r="950" spans="1:25" ht="15" customHeight="1">
      <c r="A950" s="319">
        <v>940</v>
      </c>
      <c r="B950" s="319">
        <f t="shared" si="332"/>
        <v>4</v>
      </c>
      <c r="C950" s="320">
        <v>6621</v>
      </c>
      <c r="D950" s="320" t="s">
        <v>1547</v>
      </c>
      <c r="F950" s="343" t="s">
        <v>250</v>
      </c>
      <c r="G950" s="343"/>
      <c r="H950" s="346">
        <v>6621</v>
      </c>
      <c r="I950" s="343" t="s">
        <v>250</v>
      </c>
      <c r="J950" s="343" t="s">
        <v>250</v>
      </c>
      <c r="K950" s="343" t="s">
        <v>250</v>
      </c>
      <c r="L950" s="343" t="s">
        <v>250</v>
      </c>
      <c r="M950" s="343" t="s">
        <v>250</v>
      </c>
      <c r="N950" s="346" t="s">
        <v>1009</v>
      </c>
      <c r="O950" s="345"/>
      <c r="Q950" s="345">
        <f>O950</f>
        <v>0</v>
      </c>
      <c r="R950" s="324" t="s">
        <v>250</v>
      </c>
      <c r="S950" s="345"/>
      <c r="U950" s="345">
        <f>S950</f>
        <v>0</v>
      </c>
      <c r="W950" s="456"/>
      <c r="X950" s="456"/>
      <c r="Y950" s="456"/>
    </row>
    <row r="951" spans="1:25" ht="15" customHeight="1">
      <c r="A951" s="319">
        <v>941</v>
      </c>
      <c r="B951" s="319">
        <f t="shared" si="332"/>
        <v>4</v>
      </c>
      <c r="C951" s="320">
        <v>6622</v>
      </c>
      <c r="D951" s="320" t="s">
        <v>1547</v>
      </c>
      <c r="F951" s="343" t="s">
        <v>250</v>
      </c>
      <c r="G951" s="343"/>
      <c r="H951" s="346">
        <v>6622</v>
      </c>
      <c r="I951" s="343" t="s">
        <v>250</v>
      </c>
      <c r="J951" s="343" t="s">
        <v>250</v>
      </c>
      <c r="K951" s="343" t="s">
        <v>250</v>
      </c>
      <c r="L951" s="343" t="s">
        <v>250</v>
      </c>
      <c r="M951" s="343" t="s">
        <v>250</v>
      </c>
      <c r="N951" s="346" t="s">
        <v>1010</v>
      </c>
      <c r="O951" s="345"/>
      <c r="Q951" s="345">
        <f>O951-Q952-Q953-Q954-Q955</f>
        <v>0</v>
      </c>
      <c r="R951" s="324" t="s">
        <v>250</v>
      </c>
      <c r="S951" s="345"/>
      <c r="U951" s="345">
        <f>S951+U952+U953+U954+U955</f>
        <v>0</v>
      </c>
      <c r="W951" s="456"/>
      <c r="X951" s="456"/>
      <c r="Y951" s="456"/>
    </row>
    <row r="952" spans="1:25" s="319" customFormat="1" ht="15" customHeight="1">
      <c r="A952" s="319">
        <v>942</v>
      </c>
      <c r="B952" s="319">
        <f t="shared" si="332"/>
        <v>5</v>
      </c>
      <c r="C952" s="320">
        <v>66221</v>
      </c>
      <c r="D952" s="320"/>
      <c r="E952" s="320"/>
      <c r="F952" s="347" t="s">
        <v>250</v>
      </c>
      <c r="G952" s="347"/>
      <c r="H952" s="347" t="s">
        <v>250</v>
      </c>
      <c r="I952" s="348">
        <v>66221</v>
      </c>
      <c r="J952" s="347" t="s">
        <v>250</v>
      </c>
      <c r="K952" s="347" t="s">
        <v>250</v>
      </c>
      <c r="L952" s="347" t="s">
        <v>250</v>
      </c>
      <c r="M952" s="347" t="s">
        <v>250</v>
      </c>
      <c r="N952" s="348" t="s">
        <v>1011</v>
      </c>
      <c r="O952" s="360"/>
      <c r="Q952" s="361">
        <f t="shared" ref="Q952:Q955" si="351">O952</f>
        <v>0</v>
      </c>
      <c r="R952" s="319" t="s">
        <v>250</v>
      </c>
      <c r="S952" s="360"/>
      <c r="U952" s="361">
        <f t="shared" ref="U952:U955" si="352">S952</f>
        <v>0</v>
      </c>
      <c r="W952" s="457"/>
      <c r="X952" s="457"/>
      <c r="Y952" s="457"/>
    </row>
    <row r="953" spans="1:25" s="319" customFormat="1" ht="15" customHeight="1">
      <c r="A953" s="319">
        <v>943</v>
      </c>
      <c r="B953" s="319">
        <f t="shared" si="332"/>
        <v>5</v>
      </c>
      <c r="C953" s="320">
        <v>66222</v>
      </c>
      <c r="D953" s="320"/>
      <c r="E953" s="320"/>
      <c r="F953" s="347" t="s">
        <v>250</v>
      </c>
      <c r="G953" s="347"/>
      <c r="H953" s="347" t="s">
        <v>250</v>
      </c>
      <c r="I953" s="348">
        <v>66222</v>
      </c>
      <c r="J953" s="347" t="s">
        <v>250</v>
      </c>
      <c r="K953" s="347" t="s">
        <v>250</v>
      </c>
      <c r="L953" s="347" t="s">
        <v>250</v>
      </c>
      <c r="M953" s="347" t="s">
        <v>250</v>
      </c>
      <c r="N953" s="348" t="s">
        <v>1012</v>
      </c>
      <c r="O953" s="360"/>
      <c r="Q953" s="361">
        <f t="shared" si="351"/>
        <v>0</v>
      </c>
      <c r="R953" s="319" t="s">
        <v>250</v>
      </c>
      <c r="S953" s="360"/>
      <c r="U953" s="361">
        <f t="shared" si="352"/>
        <v>0</v>
      </c>
      <c r="W953" s="457"/>
      <c r="X953" s="457"/>
      <c r="Y953" s="457"/>
    </row>
    <row r="954" spans="1:25" s="319" customFormat="1" ht="15" customHeight="1">
      <c r="A954" s="319">
        <v>944</v>
      </c>
      <c r="B954" s="319">
        <f t="shared" si="332"/>
        <v>5</v>
      </c>
      <c r="C954" s="320">
        <v>66223</v>
      </c>
      <c r="D954" s="320"/>
      <c r="E954" s="320"/>
      <c r="F954" s="347" t="s">
        <v>250</v>
      </c>
      <c r="G954" s="347"/>
      <c r="H954" s="347" t="s">
        <v>250</v>
      </c>
      <c r="I954" s="348">
        <v>66223</v>
      </c>
      <c r="J954" s="347" t="s">
        <v>250</v>
      </c>
      <c r="K954" s="347" t="s">
        <v>250</v>
      </c>
      <c r="L954" s="347" t="s">
        <v>250</v>
      </c>
      <c r="M954" s="347" t="s">
        <v>250</v>
      </c>
      <c r="N954" s="348" t="s">
        <v>1013</v>
      </c>
      <c r="O954" s="360"/>
      <c r="Q954" s="361">
        <f t="shared" si="351"/>
        <v>0</v>
      </c>
      <c r="R954" s="319" t="s">
        <v>250</v>
      </c>
      <c r="S954" s="360"/>
      <c r="U954" s="361">
        <f t="shared" si="352"/>
        <v>0</v>
      </c>
      <c r="W954" s="457"/>
      <c r="X954" s="457"/>
      <c r="Y954" s="457"/>
    </row>
    <row r="955" spans="1:25" s="319" customFormat="1" ht="15" customHeight="1">
      <c r="A955" s="319">
        <v>945</v>
      </c>
      <c r="B955" s="319">
        <f t="shared" si="332"/>
        <v>5</v>
      </c>
      <c r="C955" s="320">
        <v>66228</v>
      </c>
      <c r="D955" s="320"/>
      <c r="E955" s="320"/>
      <c r="F955" s="347" t="s">
        <v>250</v>
      </c>
      <c r="G955" s="347"/>
      <c r="H955" s="347" t="s">
        <v>250</v>
      </c>
      <c r="I955" s="348">
        <v>66228</v>
      </c>
      <c r="J955" s="347" t="s">
        <v>250</v>
      </c>
      <c r="K955" s="347" t="s">
        <v>250</v>
      </c>
      <c r="L955" s="347" t="s">
        <v>250</v>
      </c>
      <c r="M955" s="347" t="s">
        <v>250</v>
      </c>
      <c r="N955" s="348" t="s">
        <v>1014</v>
      </c>
      <c r="O955" s="360"/>
      <c r="Q955" s="361">
        <f t="shared" si="351"/>
        <v>0</v>
      </c>
      <c r="R955" s="319" t="s">
        <v>250</v>
      </c>
      <c r="S955" s="360"/>
      <c r="U955" s="361">
        <f t="shared" si="352"/>
        <v>0</v>
      </c>
      <c r="W955" s="457"/>
      <c r="X955" s="457"/>
      <c r="Y955" s="457"/>
    </row>
    <row r="956" spans="1:25" ht="15" customHeight="1">
      <c r="A956" s="319">
        <v>946</v>
      </c>
      <c r="B956" s="319">
        <f t="shared" si="332"/>
        <v>3</v>
      </c>
      <c r="C956" s="320">
        <v>663</v>
      </c>
      <c r="D956" s="320" t="s">
        <v>1547</v>
      </c>
      <c r="F956" s="343" t="s">
        <v>250</v>
      </c>
      <c r="G956" s="344">
        <v>663</v>
      </c>
      <c r="H956" s="343" t="s">
        <v>250</v>
      </c>
      <c r="I956" s="343" t="s">
        <v>250</v>
      </c>
      <c r="J956" s="343" t="s">
        <v>250</v>
      </c>
      <c r="K956" s="343" t="s">
        <v>250</v>
      </c>
      <c r="L956" s="343" t="s">
        <v>250</v>
      </c>
      <c r="M956" s="343" t="s">
        <v>250</v>
      </c>
      <c r="N956" s="344" t="s">
        <v>1015</v>
      </c>
      <c r="O956" s="345"/>
      <c r="Q956" s="345">
        <f>O956-SUM(Q957:Q1047)</f>
        <v>0</v>
      </c>
      <c r="R956" s="324" t="s">
        <v>250</v>
      </c>
      <c r="S956" s="345"/>
      <c r="U956" s="345">
        <f>S956+U957+U960</f>
        <v>0</v>
      </c>
      <c r="W956" s="456"/>
      <c r="X956" s="456"/>
      <c r="Y956" s="456"/>
    </row>
    <row r="957" spans="1:25" ht="15" customHeight="1">
      <c r="A957" s="319">
        <v>947</v>
      </c>
      <c r="B957" s="319">
        <f t="shared" si="332"/>
        <v>4</v>
      </c>
      <c r="C957" s="320">
        <v>6631</v>
      </c>
      <c r="D957" s="320" t="s">
        <v>1547</v>
      </c>
      <c r="F957" s="343" t="s">
        <v>250</v>
      </c>
      <c r="G957" s="343"/>
      <c r="H957" s="346">
        <v>6631</v>
      </c>
      <c r="I957" s="343" t="s">
        <v>250</v>
      </c>
      <c r="J957" s="343" t="s">
        <v>250</v>
      </c>
      <c r="K957" s="343" t="s">
        <v>250</v>
      </c>
      <c r="L957" s="343" t="s">
        <v>250</v>
      </c>
      <c r="M957" s="343" t="s">
        <v>250</v>
      </c>
      <c r="N957" s="346" t="s">
        <v>1016</v>
      </c>
      <c r="O957" s="345"/>
      <c r="Q957" s="345">
        <f>O957-Q958-Q959</f>
        <v>0</v>
      </c>
      <c r="R957" s="324" t="s">
        <v>250</v>
      </c>
      <c r="S957" s="345"/>
      <c r="U957" s="345">
        <f>S957+U958+U959</f>
        <v>0</v>
      </c>
      <c r="W957" s="456"/>
      <c r="X957" s="456"/>
      <c r="Y957" s="456"/>
    </row>
    <row r="958" spans="1:25" s="319" customFormat="1" ht="15" customHeight="1">
      <c r="A958" s="319">
        <v>948</v>
      </c>
      <c r="B958" s="319">
        <f t="shared" si="332"/>
        <v>5</v>
      </c>
      <c r="C958" s="320">
        <v>66312</v>
      </c>
      <c r="D958" s="320"/>
      <c r="E958" s="320"/>
      <c r="F958" s="347" t="s">
        <v>250</v>
      </c>
      <c r="G958" s="347"/>
      <c r="H958" s="347" t="s">
        <v>250</v>
      </c>
      <c r="I958" s="348">
        <v>66312</v>
      </c>
      <c r="J958" s="347" t="s">
        <v>250</v>
      </c>
      <c r="K958" s="347" t="s">
        <v>250</v>
      </c>
      <c r="L958" s="347" t="s">
        <v>250</v>
      </c>
      <c r="M958" s="347" t="s">
        <v>250</v>
      </c>
      <c r="N958" s="348" t="s">
        <v>718</v>
      </c>
      <c r="O958" s="360"/>
      <c r="Q958" s="361">
        <f t="shared" ref="Q958:Q959" si="353">O958</f>
        <v>0</v>
      </c>
      <c r="R958" s="319" t="s">
        <v>250</v>
      </c>
      <c r="S958" s="360"/>
      <c r="U958" s="361">
        <f t="shared" ref="U958:U959" si="354">S958</f>
        <v>0</v>
      </c>
      <c r="W958" s="457"/>
      <c r="X958" s="457"/>
      <c r="Y958" s="457"/>
    </row>
    <row r="959" spans="1:25" s="319" customFormat="1" ht="15" customHeight="1">
      <c r="A959" s="319">
        <v>949</v>
      </c>
      <c r="B959" s="319">
        <f t="shared" si="332"/>
        <v>5</v>
      </c>
      <c r="C959" s="320">
        <v>66313</v>
      </c>
      <c r="D959" s="320"/>
      <c r="E959" s="320"/>
      <c r="F959" s="347" t="s">
        <v>250</v>
      </c>
      <c r="G959" s="347"/>
      <c r="H959" s="347" t="s">
        <v>250</v>
      </c>
      <c r="I959" s="348">
        <v>66313</v>
      </c>
      <c r="J959" s="347" t="s">
        <v>250</v>
      </c>
      <c r="K959" s="347" t="s">
        <v>250</v>
      </c>
      <c r="L959" s="347" t="s">
        <v>250</v>
      </c>
      <c r="M959" s="347" t="s">
        <v>250</v>
      </c>
      <c r="N959" s="348" t="s">
        <v>719</v>
      </c>
      <c r="O959" s="360"/>
      <c r="Q959" s="361">
        <f t="shared" si="353"/>
        <v>0</v>
      </c>
      <c r="R959" s="319" t="s">
        <v>250</v>
      </c>
      <c r="S959" s="360"/>
      <c r="U959" s="361">
        <f t="shared" si="354"/>
        <v>0</v>
      </c>
      <c r="W959" s="457"/>
      <c r="X959" s="457"/>
      <c r="Y959" s="457"/>
    </row>
    <row r="960" spans="1:25" ht="15" customHeight="1">
      <c r="A960" s="319">
        <v>950</v>
      </c>
      <c r="B960" s="319">
        <f t="shared" si="332"/>
        <v>4</v>
      </c>
      <c r="C960" s="320">
        <v>6632</v>
      </c>
      <c r="D960" s="320" t="s">
        <v>1547</v>
      </c>
      <c r="F960" s="343" t="s">
        <v>250</v>
      </c>
      <c r="G960" s="343"/>
      <c r="H960" s="346">
        <v>6632</v>
      </c>
      <c r="I960" s="343" t="s">
        <v>250</v>
      </c>
      <c r="J960" s="343" t="s">
        <v>250</v>
      </c>
      <c r="K960" s="343" t="s">
        <v>250</v>
      </c>
      <c r="L960" s="343" t="s">
        <v>250</v>
      </c>
      <c r="M960" s="343" t="s">
        <v>250</v>
      </c>
      <c r="N960" s="346" t="s">
        <v>1017</v>
      </c>
      <c r="O960" s="345"/>
      <c r="Q960" s="345">
        <f>O960-Q961-Q962-Q963-Q964-Q965-Q966-Q967-Q968-Q969-Q970-Q971-Q972-Q973-Q974-Q975-Q976-Q977-Q978-Q979-Q980-Q981-Q982-Q983-Q984-Q985-Q986-Q987-Q988-Q989-Q990-Q991-Q992-Q993-Q994-Q995-Q996-Q997-Q998-Q999-Q1000-Q1001-Q1002-Q1003-Q1004-Q1005-Q1006-Q1007-Q1008-Q1009-Q1010-Q1011-Q1012-Q1013-Q1014-Q1015-Q1016-Q1017-Q1018-Q1019-Q1020-Q1021-Q1022-Q1023-Q1024-Q1025-Q1026-Q1027-Q1028-Q1029-Q1030-Q1031-Q1032-Q1033-Q1034-Q1035-Q1036-Q1037-Q1038-Q1039-Q1040-Q1041-Q1042-Q1043-Q1044-Q1045-Q1046-Q1047</f>
        <v>0</v>
      </c>
      <c r="R960" s="324" t="s">
        <v>250</v>
      </c>
      <c r="S960" s="345"/>
      <c r="U960" s="345">
        <f>S960+U961+U989+U1018+U1041</f>
        <v>0</v>
      </c>
      <c r="W960" s="456"/>
      <c r="X960" s="456"/>
      <c r="Y960" s="456"/>
    </row>
    <row r="961" spans="1:25" ht="15" customHeight="1">
      <c r="A961" s="319">
        <v>951</v>
      </c>
      <c r="B961" s="319">
        <f t="shared" si="332"/>
        <v>5</v>
      </c>
      <c r="C961" s="320">
        <v>66321</v>
      </c>
      <c r="D961" s="320" t="s">
        <v>1547</v>
      </c>
      <c r="F961" s="343" t="s">
        <v>250</v>
      </c>
      <c r="G961" s="343"/>
      <c r="H961" s="343" t="s">
        <v>250</v>
      </c>
      <c r="I961" s="350">
        <v>66321</v>
      </c>
      <c r="J961" s="343" t="s">
        <v>250</v>
      </c>
      <c r="K961" s="343" t="s">
        <v>250</v>
      </c>
      <c r="L961" s="343" t="s">
        <v>250</v>
      </c>
      <c r="M961" s="343" t="s">
        <v>250</v>
      </c>
      <c r="N961" s="350" t="s">
        <v>722</v>
      </c>
      <c r="O961" s="345"/>
      <c r="Q961" s="345">
        <f>O961-Q962-Q963-Q964-Q965-Q966-Q967-Q968-Q969-Q970-Q971-Q972-Q973-Q974-Q975-Q976-Q977-Q978-Q979-Q980-Q981-Q982-Q983-Q984-Q985-Q986-Q987-Q988</f>
        <v>0</v>
      </c>
      <c r="R961" s="324" t="s">
        <v>250</v>
      </c>
      <c r="S961" s="345"/>
      <c r="U961" s="345">
        <f>S961+U962+U971+U972</f>
        <v>0</v>
      </c>
      <c r="W961" s="456"/>
      <c r="X961" s="456"/>
      <c r="Y961" s="456"/>
    </row>
    <row r="962" spans="1:25" ht="15" customHeight="1">
      <c r="A962" s="319">
        <v>952</v>
      </c>
      <c r="B962" s="319">
        <f t="shared" si="332"/>
        <v>6</v>
      </c>
      <c r="C962" s="320">
        <v>663211</v>
      </c>
      <c r="D962" s="320" t="s">
        <v>1547</v>
      </c>
      <c r="F962" s="343" t="s">
        <v>250</v>
      </c>
      <c r="G962" s="343"/>
      <c r="H962" s="343" t="s">
        <v>250</v>
      </c>
      <c r="I962" s="343" t="s">
        <v>250</v>
      </c>
      <c r="J962" s="352">
        <v>663211</v>
      </c>
      <c r="K962" s="343" t="s">
        <v>250</v>
      </c>
      <c r="L962" s="343" t="s">
        <v>250</v>
      </c>
      <c r="M962" s="343" t="s">
        <v>250</v>
      </c>
      <c r="N962" s="352" t="s">
        <v>310</v>
      </c>
      <c r="O962" s="345"/>
      <c r="Q962" s="345">
        <f>O962-Q963-Q964-Q965-Q966-Q967-Q968-Q969-Q970</f>
        <v>0</v>
      </c>
      <c r="R962" s="324" t="s">
        <v>250</v>
      </c>
      <c r="S962" s="345"/>
      <c r="U962" s="345">
        <f>S962+U963+U964+U967+U968+U969+U970</f>
        <v>0</v>
      </c>
      <c r="W962" s="456"/>
      <c r="X962" s="456"/>
      <c r="Y962" s="456"/>
    </row>
    <row r="963" spans="1:25" s="319" customFormat="1" ht="15" customHeight="1">
      <c r="A963" s="319">
        <v>953</v>
      </c>
      <c r="B963" s="319">
        <f t="shared" si="332"/>
        <v>7</v>
      </c>
      <c r="C963" s="320">
        <v>6632111</v>
      </c>
      <c r="D963" s="320"/>
      <c r="E963" s="320"/>
      <c r="F963" s="347" t="s">
        <v>250</v>
      </c>
      <c r="G963" s="347"/>
      <c r="H963" s="347" t="s">
        <v>250</v>
      </c>
      <c r="I963" s="347" t="s">
        <v>250</v>
      </c>
      <c r="J963" s="347" t="s">
        <v>250</v>
      </c>
      <c r="K963" s="354">
        <v>6632111</v>
      </c>
      <c r="L963" s="347" t="s">
        <v>250</v>
      </c>
      <c r="M963" s="347" t="s">
        <v>250</v>
      </c>
      <c r="N963" s="354" t="s">
        <v>1018</v>
      </c>
      <c r="O963" s="360"/>
      <c r="Q963" s="361">
        <f>O963</f>
        <v>0</v>
      </c>
      <c r="R963" s="319" t="s">
        <v>250</v>
      </c>
      <c r="S963" s="360"/>
      <c r="U963" s="361">
        <f>S963</f>
        <v>0</v>
      </c>
      <c r="W963" s="457"/>
      <c r="X963" s="457"/>
      <c r="Y963" s="457"/>
    </row>
    <row r="964" spans="1:25" s="319" customFormat="1" ht="15" customHeight="1">
      <c r="A964" s="319">
        <v>954</v>
      </c>
      <c r="B964" s="319">
        <f t="shared" si="332"/>
        <v>7</v>
      </c>
      <c r="C964" s="320">
        <v>6632112</v>
      </c>
      <c r="D964" s="320"/>
      <c r="E964" s="320"/>
      <c r="F964" s="347" t="s">
        <v>250</v>
      </c>
      <c r="G964" s="347"/>
      <c r="H964" s="347" t="s">
        <v>250</v>
      </c>
      <c r="I964" s="347" t="s">
        <v>250</v>
      </c>
      <c r="J964" s="347" t="s">
        <v>250</v>
      </c>
      <c r="K964" s="354">
        <v>6632112</v>
      </c>
      <c r="L964" s="347" t="s">
        <v>250</v>
      </c>
      <c r="M964" s="347" t="s">
        <v>250</v>
      </c>
      <c r="N964" s="354" t="s">
        <v>1019</v>
      </c>
      <c r="O964" s="360"/>
      <c r="Q964" s="361">
        <f>O964-Q965-Q966</f>
        <v>0</v>
      </c>
      <c r="R964" s="319" t="s">
        <v>250</v>
      </c>
      <c r="S964" s="360"/>
      <c r="U964" s="361">
        <f>S964+U965+U966</f>
        <v>0</v>
      </c>
      <c r="W964" s="457"/>
      <c r="X964" s="457"/>
      <c r="Y964" s="457"/>
    </row>
    <row r="965" spans="1:25" s="319" customFormat="1" ht="15" customHeight="1">
      <c r="A965" s="319">
        <v>955</v>
      </c>
      <c r="B965" s="319">
        <f t="shared" si="332"/>
        <v>8</v>
      </c>
      <c r="C965" s="320">
        <v>66321121</v>
      </c>
      <c r="D965" s="320"/>
      <c r="E965" s="320"/>
      <c r="F965" s="347" t="s">
        <v>250</v>
      </c>
      <c r="G965" s="347"/>
      <c r="H965" s="347" t="s">
        <v>250</v>
      </c>
      <c r="I965" s="347" t="s">
        <v>250</v>
      </c>
      <c r="J965" s="347" t="s">
        <v>250</v>
      </c>
      <c r="K965" s="347" t="s">
        <v>250</v>
      </c>
      <c r="L965" s="356">
        <v>66321121</v>
      </c>
      <c r="M965" s="347" t="s">
        <v>250</v>
      </c>
      <c r="N965" s="356" t="s">
        <v>1020</v>
      </c>
      <c r="O965" s="360"/>
      <c r="Q965" s="349">
        <f t="shared" ref="Q965:Q966" si="355">O965</f>
        <v>0</v>
      </c>
      <c r="R965" s="319" t="s">
        <v>250</v>
      </c>
      <c r="S965" s="360"/>
      <c r="U965" s="349">
        <f t="shared" ref="U965:U966" si="356">Q965</f>
        <v>0</v>
      </c>
      <c r="W965" s="457"/>
      <c r="X965" s="457"/>
      <c r="Y965" s="457"/>
    </row>
    <row r="966" spans="1:25" s="319" customFormat="1" ht="15" customHeight="1">
      <c r="A966" s="319">
        <v>956</v>
      </c>
      <c r="B966" s="319">
        <f t="shared" si="332"/>
        <v>8</v>
      </c>
      <c r="C966" s="320">
        <v>66321128</v>
      </c>
      <c r="D966" s="320"/>
      <c r="E966" s="320"/>
      <c r="F966" s="347" t="s">
        <v>250</v>
      </c>
      <c r="G966" s="347"/>
      <c r="H966" s="347" t="s">
        <v>250</v>
      </c>
      <c r="I966" s="347" t="s">
        <v>250</v>
      </c>
      <c r="J966" s="347" t="s">
        <v>250</v>
      </c>
      <c r="K966" s="347" t="s">
        <v>250</v>
      </c>
      <c r="L966" s="356">
        <v>66321128</v>
      </c>
      <c r="M966" s="347" t="s">
        <v>250</v>
      </c>
      <c r="N966" s="356" t="s">
        <v>1021</v>
      </c>
      <c r="O966" s="360"/>
      <c r="Q966" s="349">
        <f t="shared" si="355"/>
        <v>0</v>
      </c>
      <c r="R966" s="319" t="s">
        <v>250</v>
      </c>
      <c r="S966" s="360"/>
      <c r="U966" s="349">
        <f t="shared" si="356"/>
        <v>0</v>
      </c>
      <c r="W966" s="457"/>
      <c r="X966" s="457"/>
      <c r="Y966" s="457"/>
    </row>
    <row r="967" spans="1:25" s="319" customFormat="1" ht="15" customHeight="1">
      <c r="A967" s="319">
        <v>957</v>
      </c>
      <c r="B967" s="319">
        <f t="shared" si="332"/>
        <v>7</v>
      </c>
      <c r="C967" s="320">
        <v>6632113</v>
      </c>
      <c r="D967" s="320"/>
      <c r="E967" s="320"/>
      <c r="F967" s="347" t="s">
        <v>250</v>
      </c>
      <c r="G967" s="347"/>
      <c r="H967" s="347" t="s">
        <v>250</v>
      </c>
      <c r="I967" s="347" t="s">
        <v>250</v>
      </c>
      <c r="J967" s="347" t="s">
        <v>250</v>
      </c>
      <c r="K967" s="354">
        <v>6632113</v>
      </c>
      <c r="L967" s="347" t="s">
        <v>250</v>
      </c>
      <c r="M967" s="347" t="s">
        <v>250</v>
      </c>
      <c r="N967" s="354" t="s">
        <v>1022</v>
      </c>
      <c r="O967" s="360"/>
      <c r="Q967" s="361">
        <f>O967</f>
        <v>0</v>
      </c>
      <c r="R967" s="319" t="s">
        <v>250</v>
      </c>
      <c r="S967" s="360"/>
      <c r="U967" s="361">
        <f>S967</f>
        <v>0</v>
      </c>
      <c r="W967" s="457"/>
      <c r="X967" s="457"/>
      <c r="Y967" s="457"/>
    </row>
    <row r="968" spans="1:25" s="319" customFormat="1" ht="15" customHeight="1">
      <c r="A968" s="319">
        <v>958</v>
      </c>
      <c r="B968" s="319">
        <f t="shared" si="332"/>
        <v>7</v>
      </c>
      <c r="C968" s="320">
        <v>6632114</v>
      </c>
      <c r="D968" s="320"/>
      <c r="E968" s="320"/>
      <c r="F968" s="347" t="s">
        <v>250</v>
      </c>
      <c r="G968" s="347"/>
      <c r="H968" s="347" t="s">
        <v>250</v>
      </c>
      <c r="I968" s="347" t="s">
        <v>250</v>
      </c>
      <c r="J968" s="347" t="s">
        <v>250</v>
      </c>
      <c r="K968" s="354">
        <v>6632114</v>
      </c>
      <c r="L968" s="347" t="s">
        <v>250</v>
      </c>
      <c r="M968" s="347" t="s">
        <v>250</v>
      </c>
      <c r="N968" s="354" t="s">
        <v>1023</v>
      </c>
      <c r="O968" s="360"/>
      <c r="Q968" s="361">
        <f t="shared" ref="Q968:Q970" si="357">O968</f>
        <v>0</v>
      </c>
      <c r="R968" s="319" t="s">
        <v>250</v>
      </c>
      <c r="S968" s="360"/>
      <c r="U968" s="361">
        <f t="shared" ref="U968:U970" si="358">S968</f>
        <v>0</v>
      </c>
      <c r="W968" s="457"/>
      <c r="X968" s="457"/>
      <c r="Y968" s="457"/>
    </row>
    <row r="969" spans="1:25" s="319" customFormat="1" ht="15" customHeight="1">
      <c r="A969" s="319">
        <v>959</v>
      </c>
      <c r="B969" s="319">
        <f t="shared" si="332"/>
        <v>7</v>
      </c>
      <c r="C969" s="320">
        <v>6632115</v>
      </c>
      <c r="D969" s="320"/>
      <c r="E969" s="320"/>
      <c r="F969" s="347" t="s">
        <v>250</v>
      </c>
      <c r="G969" s="347"/>
      <c r="H969" s="347" t="s">
        <v>250</v>
      </c>
      <c r="I969" s="347" t="s">
        <v>250</v>
      </c>
      <c r="J969" s="347" t="s">
        <v>250</v>
      </c>
      <c r="K969" s="354">
        <v>6632115</v>
      </c>
      <c r="L969" s="347" t="s">
        <v>250</v>
      </c>
      <c r="M969" s="347" t="s">
        <v>250</v>
      </c>
      <c r="N969" s="354" t="s">
        <v>1024</v>
      </c>
      <c r="O969" s="360"/>
      <c r="Q969" s="361">
        <f t="shared" si="357"/>
        <v>0</v>
      </c>
      <c r="R969" s="319" t="s">
        <v>250</v>
      </c>
      <c r="S969" s="360"/>
      <c r="U969" s="361">
        <f t="shared" si="358"/>
        <v>0</v>
      </c>
      <c r="W969" s="457"/>
      <c r="X969" s="457"/>
      <c r="Y969" s="457"/>
    </row>
    <row r="970" spans="1:25" s="319" customFormat="1" ht="15" customHeight="1">
      <c r="A970" s="319">
        <v>960</v>
      </c>
      <c r="B970" s="319">
        <f t="shared" si="332"/>
        <v>7</v>
      </c>
      <c r="C970" s="320">
        <v>6632118</v>
      </c>
      <c r="D970" s="320"/>
      <c r="E970" s="320"/>
      <c r="F970" s="347" t="s">
        <v>250</v>
      </c>
      <c r="G970" s="347"/>
      <c r="H970" s="347" t="s">
        <v>250</v>
      </c>
      <c r="I970" s="347" t="s">
        <v>250</v>
      </c>
      <c r="J970" s="347" t="s">
        <v>250</v>
      </c>
      <c r="K970" s="354">
        <v>6632118</v>
      </c>
      <c r="L970" s="347" t="s">
        <v>250</v>
      </c>
      <c r="M970" s="347" t="s">
        <v>250</v>
      </c>
      <c r="N970" s="354" t="s">
        <v>1025</v>
      </c>
      <c r="O970" s="360"/>
      <c r="Q970" s="361">
        <f t="shared" si="357"/>
        <v>0</v>
      </c>
      <c r="R970" s="319" t="s">
        <v>250</v>
      </c>
      <c r="S970" s="360"/>
      <c r="U970" s="361">
        <f t="shared" si="358"/>
        <v>0</v>
      </c>
      <c r="W970" s="457"/>
      <c r="X970" s="457"/>
      <c r="Y970" s="457"/>
    </row>
    <row r="971" spans="1:25" ht="15" customHeight="1">
      <c r="A971" s="319">
        <v>961</v>
      </c>
      <c r="B971" s="319">
        <f t="shared" si="332"/>
        <v>6</v>
      </c>
      <c r="C971" s="320">
        <v>663212</v>
      </c>
      <c r="D971" s="320" t="s">
        <v>1547</v>
      </c>
      <c r="F971" s="343" t="s">
        <v>250</v>
      </c>
      <c r="G971" s="343"/>
      <c r="H971" s="343" t="s">
        <v>250</v>
      </c>
      <c r="I971" s="343" t="s">
        <v>250</v>
      </c>
      <c r="J971" s="352">
        <v>663212</v>
      </c>
      <c r="K971" s="343" t="s">
        <v>250</v>
      </c>
      <c r="L971" s="343" t="s">
        <v>250</v>
      </c>
      <c r="M971" s="343" t="s">
        <v>250</v>
      </c>
      <c r="N971" s="352" t="s">
        <v>723</v>
      </c>
      <c r="O971" s="345"/>
      <c r="Q971" s="345">
        <f>O971</f>
        <v>0</v>
      </c>
      <c r="R971" s="324" t="s">
        <v>250</v>
      </c>
      <c r="S971" s="345"/>
      <c r="U971" s="345">
        <f>S971</f>
        <v>0</v>
      </c>
      <c r="W971" s="456"/>
      <c r="X971" s="456"/>
      <c r="Y971" s="456"/>
    </row>
    <row r="972" spans="1:25" ht="15" customHeight="1">
      <c r="A972" s="319">
        <v>962</v>
      </c>
      <c r="B972" s="319">
        <f t="shared" ref="B972:B1035" si="359">LEN(C972)</f>
        <v>6</v>
      </c>
      <c r="C972" s="320">
        <v>663213</v>
      </c>
      <c r="D972" s="320" t="s">
        <v>1547</v>
      </c>
      <c r="F972" s="343" t="s">
        <v>250</v>
      </c>
      <c r="G972" s="343"/>
      <c r="H972" s="343" t="s">
        <v>250</v>
      </c>
      <c r="I972" s="343" t="s">
        <v>250</v>
      </c>
      <c r="J972" s="352">
        <v>663213</v>
      </c>
      <c r="K972" s="343" t="s">
        <v>250</v>
      </c>
      <c r="L972" s="343" t="s">
        <v>250</v>
      </c>
      <c r="M972" s="343" t="s">
        <v>250</v>
      </c>
      <c r="N972" s="352" t="s">
        <v>732</v>
      </c>
      <c r="O972" s="345"/>
      <c r="Q972" s="345">
        <f>O972-Q973-Q974-Q975-Q976-Q977-Q978-Q979-Q980-Q981-Q982-Q983-Q984-Q985-Q986-Q987-Q988</f>
        <v>0</v>
      </c>
      <c r="R972" s="324" t="s">
        <v>250</v>
      </c>
      <c r="S972" s="345"/>
      <c r="U972" s="345">
        <f>S972+U973+U981</f>
        <v>0</v>
      </c>
      <c r="W972" s="456"/>
      <c r="X972" s="456"/>
      <c r="Y972" s="456"/>
    </row>
    <row r="973" spans="1:25" ht="15" customHeight="1">
      <c r="A973" s="319">
        <v>963</v>
      </c>
      <c r="B973" s="319">
        <f t="shared" si="359"/>
        <v>7</v>
      </c>
      <c r="C973" s="320">
        <v>6632131</v>
      </c>
      <c r="D973" s="320" t="s">
        <v>1547</v>
      </c>
      <c r="F973" s="343" t="s">
        <v>250</v>
      </c>
      <c r="G973" s="343"/>
      <c r="H973" s="343" t="s">
        <v>250</v>
      </c>
      <c r="I973" s="343" t="s">
        <v>250</v>
      </c>
      <c r="J973" s="343" t="s">
        <v>250</v>
      </c>
      <c r="K973" s="357">
        <v>6632131</v>
      </c>
      <c r="L973" s="343" t="s">
        <v>250</v>
      </c>
      <c r="M973" s="343" t="s">
        <v>250</v>
      </c>
      <c r="N973" s="357" t="s">
        <v>733</v>
      </c>
      <c r="O973" s="345"/>
      <c r="Q973" s="345">
        <f>O973-Q974-Q975-Q976-Q977-Q978-Q979-Q980</f>
        <v>0</v>
      </c>
      <c r="R973" s="324" t="s">
        <v>250</v>
      </c>
      <c r="S973" s="345"/>
      <c r="U973" s="345">
        <f>S973+U974+U977+U980</f>
        <v>0</v>
      </c>
      <c r="W973" s="462"/>
      <c r="X973" s="463"/>
      <c r="Y973" s="464"/>
    </row>
    <row r="974" spans="1:25" s="319" customFormat="1" ht="15" customHeight="1">
      <c r="A974" s="319">
        <v>964</v>
      </c>
      <c r="B974" s="319">
        <f t="shared" si="359"/>
        <v>8</v>
      </c>
      <c r="C974" s="320">
        <v>66321311</v>
      </c>
      <c r="D974" s="320"/>
      <c r="E974" s="320"/>
      <c r="F974" s="347" t="s">
        <v>250</v>
      </c>
      <c r="G974" s="347"/>
      <c r="H974" s="347" t="s">
        <v>250</v>
      </c>
      <c r="I974" s="347" t="s">
        <v>250</v>
      </c>
      <c r="J974" s="347" t="s">
        <v>250</v>
      </c>
      <c r="K974" s="347" t="s">
        <v>250</v>
      </c>
      <c r="L974" s="356">
        <v>66321311</v>
      </c>
      <c r="M974" s="347" t="s">
        <v>250</v>
      </c>
      <c r="N974" s="356" t="s">
        <v>734</v>
      </c>
      <c r="O974" s="360"/>
      <c r="Q974" s="361">
        <f>O974-Q975-Q976</f>
        <v>0</v>
      </c>
      <c r="R974" s="319" t="s">
        <v>250</v>
      </c>
      <c r="S974" s="360"/>
      <c r="U974" s="361">
        <f>S974+U975+U976</f>
        <v>0</v>
      </c>
      <c r="W974" s="457"/>
      <c r="X974" s="457"/>
      <c r="Y974" s="457"/>
    </row>
    <row r="975" spans="1:25" s="319" customFormat="1" ht="15" customHeight="1">
      <c r="A975" s="319">
        <v>965</v>
      </c>
      <c r="B975" s="319">
        <f t="shared" si="359"/>
        <v>9</v>
      </c>
      <c r="C975" s="320">
        <v>663213111</v>
      </c>
      <c r="D975" s="320"/>
      <c r="E975" s="320"/>
      <c r="F975" s="347" t="s">
        <v>250</v>
      </c>
      <c r="G975" s="347"/>
      <c r="H975" s="347" t="s">
        <v>250</v>
      </c>
      <c r="I975" s="347" t="s">
        <v>250</v>
      </c>
      <c r="J975" s="347" t="s">
        <v>250</v>
      </c>
      <c r="K975" s="347" t="s">
        <v>250</v>
      </c>
      <c r="L975" s="347" t="s">
        <v>250</v>
      </c>
      <c r="M975" s="347">
        <v>663213111</v>
      </c>
      <c r="N975" s="347" t="s">
        <v>392</v>
      </c>
      <c r="O975" s="360"/>
      <c r="Q975" s="349">
        <f t="shared" ref="Q975:Q976" si="360">O975</f>
        <v>0</v>
      </c>
      <c r="R975" s="319" t="s">
        <v>250</v>
      </c>
      <c r="S975" s="360"/>
      <c r="U975" s="349">
        <f t="shared" ref="U975:U976" si="361">S975</f>
        <v>0</v>
      </c>
      <c r="W975" s="457"/>
      <c r="X975" s="457"/>
      <c r="Y975" s="457"/>
    </row>
    <row r="976" spans="1:25" s="319" customFormat="1" ht="15" customHeight="1">
      <c r="A976" s="319">
        <v>966</v>
      </c>
      <c r="B976" s="319">
        <f t="shared" si="359"/>
        <v>9</v>
      </c>
      <c r="C976" s="320">
        <v>663213112</v>
      </c>
      <c r="D976" s="320"/>
      <c r="E976" s="320"/>
      <c r="F976" s="347" t="s">
        <v>250</v>
      </c>
      <c r="G976" s="347"/>
      <c r="H976" s="347" t="s">
        <v>250</v>
      </c>
      <c r="I976" s="347" t="s">
        <v>250</v>
      </c>
      <c r="J976" s="347" t="s">
        <v>250</v>
      </c>
      <c r="K976" s="347" t="s">
        <v>250</v>
      </c>
      <c r="L976" s="347" t="s">
        <v>250</v>
      </c>
      <c r="M976" s="347">
        <v>663213112</v>
      </c>
      <c r="N976" s="347" t="s">
        <v>735</v>
      </c>
      <c r="O976" s="360"/>
      <c r="Q976" s="349">
        <f t="shared" si="360"/>
        <v>0</v>
      </c>
      <c r="R976" s="319" t="s">
        <v>250</v>
      </c>
      <c r="S976" s="360"/>
      <c r="U976" s="349">
        <f t="shared" si="361"/>
        <v>0</v>
      </c>
      <c r="W976" s="457"/>
      <c r="X976" s="457"/>
      <c r="Y976" s="457"/>
    </row>
    <row r="977" spans="1:25" s="319" customFormat="1" ht="15" customHeight="1">
      <c r="A977" s="319">
        <v>967</v>
      </c>
      <c r="B977" s="319">
        <f t="shared" si="359"/>
        <v>8</v>
      </c>
      <c r="C977" s="320">
        <v>66321312</v>
      </c>
      <c r="D977" s="320"/>
      <c r="E977" s="320"/>
      <c r="F977" s="347" t="s">
        <v>250</v>
      </c>
      <c r="G977" s="347"/>
      <c r="H977" s="347" t="s">
        <v>250</v>
      </c>
      <c r="I977" s="347" t="s">
        <v>250</v>
      </c>
      <c r="J977" s="347" t="s">
        <v>250</v>
      </c>
      <c r="K977" s="347" t="s">
        <v>250</v>
      </c>
      <c r="L977" s="356">
        <v>66321312</v>
      </c>
      <c r="M977" s="347" t="s">
        <v>250</v>
      </c>
      <c r="N977" s="356" t="s">
        <v>736</v>
      </c>
      <c r="O977" s="360"/>
      <c r="Q977" s="361">
        <f>O977-Q978-Q979</f>
        <v>0</v>
      </c>
      <c r="R977" s="319" t="s">
        <v>250</v>
      </c>
      <c r="S977" s="360"/>
      <c r="U977" s="361">
        <f>S977+U978+U979</f>
        <v>0</v>
      </c>
      <c r="W977" s="457"/>
      <c r="X977" s="457"/>
      <c r="Y977" s="457"/>
    </row>
    <row r="978" spans="1:25" s="319" customFormat="1" ht="15" customHeight="1">
      <c r="A978" s="319">
        <v>968</v>
      </c>
      <c r="B978" s="319">
        <f t="shared" si="359"/>
        <v>9</v>
      </c>
      <c r="C978" s="320">
        <v>663213121</v>
      </c>
      <c r="D978" s="320"/>
      <c r="E978" s="320"/>
      <c r="F978" s="347" t="s">
        <v>250</v>
      </c>
      <c r="G978" s="347"/>
      <c r="H978" s="347" t="s">
        <v>250</v>
      </c>
      <c r="I978" s="347" t="s">
        <v>250</v>
      </c>
      <c r="J978" s="347" t="s">
        <v>250</v>
      </c>
      <c r="K978" s="347" t="s">
        <v>250</v>
      </c>
      <c r="L978" s="347" t="s">
        <v>250</v>
      </c>
      <c r="M978" s="347">
        <v>663213121</v>
      </c>
      <c r="N978" s="347" t="s">
        <v>392</v>
      </c>
      <c r="O978" s="360"/>
      <c r="Q978" s="349">
        <f t="shared" ref="Q978:Q979" si="362">O978</f>
        <v>0</v>
      </c>
      <c r="R978" s="319" t="s">
        <v>250</v>
      </c>
      <c r="S978" s="360"/>
      <c r="U978" s="349">
        <f t="shared" ref="U978:U979" si="363">S978</f>
        <v>0</v>
      </c>
      <c r="W978" s="457"/>
      <c r="X978" s="457"/>
      <c r="Y978" s="457"/>
    </row>
    <row r="979" spans="1:25" s="319" customFormat="1" ht="15" customHeight="1">
      <c r="A979" s="319">
        <v>969</v>
      </c>
      <c r="B979" s="319">
        <f t="shared" si="359"/>
        <v>9</v>
      </c>
      <c r="C979" s="320">
        <v>663213122</v>
      </c>
      <c r="D979" s="320"/>
      <c r="E979" s="320"/>
      <c r="F979" s="347" t="s">
        <v>250</v>
      </c>
      <c r="G979" s="347"/>
      <c r="H979" s="347" t="s">
        <v>250</v>
      </c>
      <c r="I979" s="347" t="s">
        <v>250</v>
      </c>
      <c r="J979" s="347" t="s">
        <v>250</v>
      </c>
      <c r="K979" s="347" t="s">
        <v>250</v>
      </c>
      <c r="L979" s="347" t="s">
        <v>250</v>
      </c>
      <c r="M979" s="347">
        <v>663213122</v>
      </c>
      <c r="N979" s="347" t="s">
        <v>735</v>
      </c>
      <c r="O979" s="360"/>
      <c r="Q979" s="349">
        <f t="shared" si="362"/>
        <v>0</v>
      </c>
      <c r="R979" s="319" t="s">
        <v>250</v>
      </c>
      <c r="S979" s="360"/>
      <c r="U979" s="349">
        <f t="shared" si="363"/>
        <v>0</v>
      </c>
      <c r="W979" s="457"/>
      <c r="X979" s="457"/>
      <c r="Y979" s="457"/>
    </row>
    <row r="980" spans="1:25" s="319" customFormat="1" ht="15" customHeight="1">
      <c r="A980" s="319">
        <v>970</v>
      </c>
      <c r="B980" s="319">
        <f t="shared" si="359"/>
        <v>8</v>
      </c>
      <c r="C980" s="320">
        <v>66321313</v>
      </c>
      <c r="D980" s="320"/>
      <c r="E980" s="320"/>
      <c r="F980" s="347" t="s">
        <v>250</v>
      </c>
      <c r="G980" s="347"/>
      <c r="H980" s="347" t="s">
        <v>250</v>
      </c>
      <c r="I980" s="347" t="s">
        <v>250</v>
      </c>
      <c r="J980" s="347" t="s">
        <v>250</v>
      </c>
      <c r="K980" s="347" t="s">
        <v>250</v>
      </c>
      <c r="L980" s="356">
        <v>66321313</v>
      </c>
      <c r="M980" s="347" t="s">
        <v>250</v>
      </c>
      <c r="N980" s="356" t="s">
        <v>484</v>
      </c>
      <c r="O980" s="360"/>
      <c r="Q980" s="349">
        <f>O980</f>
        <v>0</v>
      </c>
      <c r="R980" s="319" t="s">
        <v>250</v>
      </c>
      <c r="S980" s="360"/>
      <c r="U980" s="349">
        <f>S980</f>
        <v>0</v>
      </c>
      <c r="W980" s="457"/>
      <c r="X980" s="457"/>
      <c r="Y980" s="457"/>
    </row>
    <row r="981" spans="1:25" ht="15" customHeight="1">
      <c r="A981" s="319">
        <v>971</v>
      </c>
      <c r="B981" s="319">
        <f t="shared" si="359"/>
        <v>7</v>
      </c>
      <c r="C981" s="320">
        <v>6632132</v>
      </c>
      <c r="D981" s="320" t="s">
        <v>1547</v>
      </c>
      <c r="F981" s="343" t="s">
        <v>250</v>
      </c>
      <c r="G981" s="343"/>
      <c r="H981" s="343" t="s">
        <v>250</v>
      </c>
      <c r="I981" s="343" t="s">
        <v>250</v>
      </c>
      <c r="J981" s="343" t="s">
        <v>250</v>
      </c>
      <c r="K981" s="357">
        <v>6632132</v>
      </c>
      <c r="L981" s="343" t="s">
        <v>250</v>
      </c>
      <c r="M981" s="343" t="s">
        <v>250</v>
      </c>
      <c r="N981" s="357" t="s">
        <v>746</v>
      </c>
      <c r="O981" s="345"/>
      <c r="Q981" s="345">
        <f>O981-Q982-Q983-Q984-Q985-Q986-Q987-Q988</f>
        <v>0</v>
      </c>
      <c r="R981" s="324" t="s">
        <v>250</v>
      </c>
      <c r="S981" s="345"/>
      <c r="U981" s="345">
        <f>S981+U982+U985+U988</f>
        <v>0</v>
      </c>
      <c r="W981" s="456"/>
      <c r="X981" s="456"/>
      <c r="Y981" s="456"/>
    </row>
    <row r="982" spans="1:25" s="319" customFormat="1" ht="15" customHeight="1">
      <c r="A982" s="319">
        <v>972</v>
      </c>
      <c r="B982" s="319">
        <f t="shared" si="359"/>
        <v>8</v>
      </c>
      <c r="C982" s="320">
        <v>66321321</v>
      </c>
      <c r="D982" s="320"/>
      <c r="E982" s="320"/>
      <c r="F982" s="347" t="s">
        <v>250</v>
      </c>
      <c r="G982" s="347"/>
      <c r="H982" s="347" t="s">
        <v>250</v>
      </c>
      <c r="I982" s="347" t="s">
        <v>250</v>
      </c>
      <c r="J982" s="347" t="s">
        <v>250</v>
      </c>
      <c r="K982" s="347" t="s">
        <v>250</v>
      </c>
      <c r="L982" s="356">
        <v>66321321</v>
      </c>
      <c r="M982" s="347" t="s">
        <v>250</v>
      </c>
      <c r="N982" s="356" t="s">
        <v>734</v>
      </c>
      <c r="O982" s="360"/>
      <c r="Q982" s="361">
        <f>O982-Q983-Q984</f>
        <v>0</v>
      </c>
      <c r="R982" s="319" t="s">
        <v>250</v>
      </c>
      <c r="S982" s="360"/>
      <c r="U982" s="361">
        <f>S982+U983+U984</f>
        <v>0</v>
      </c>
      <c r="W982" s="457"/>
      <c r="X982" s="457"/>
      <c r="Y982" s="457"/>
    </row>
    <row r="983" spans="1:25" s="319" customFormat="1" ht="15" customHeight="1">
      <c r="A983" s="319">
        <v>973</v>
      </c>
      <c r="B983" s="319">
        <f t="shared" si="359"/>
        <v>9</v>
      </c>
      <c r="C983" s="320">
        <v>663213211</v>
      </c>
      <c r="D983" s="320"/>
      <c r="E983" s="320"/>
      <c r="F983" s="347" t="s">
        <v>250</v>
      </c>
      <c r="G983" s="347"/>
      <c r="H983" s="347" t="s">
        <v>250</v>
      </c>
      <c r="I983" s="347" t="s">
        <v>250</v>
      </c>
      <c r="J983" s="347" t="s">
        <v>250</v>
      </c>
      <c r="K983" s="347" t="s">
        <v>250</v>
      </c>
      <c r="L983" s="347" t="s">
        <v>250</v>
      </c>
      <c r="M983" s="347">
        <v>663213211</v>
      </c>
      <c r="N983" s="347" t="s">
        <v>392</v>
      </c>
      <c r="O983" s="360"/>
      <c r="Q983" s="349">
        <f t="shared" ref="Q983:Q984" si="364">O983</f>
        <v>0</v>
      </c>
      <c r="R983" s="319" t="s">
        <v>250</v>
      </c>
      <c r="S983" s="360"/>
      <c r="U983" s="349">
        <f t="shared" ref="U983:U984" si="365">S983</f>
        <v>0</v>
      </c>
      <c r="W983" s="457"/>
      <c r="X983" s="457"/>
      <c r="Y983" s="457"/>
    </row>
    <row r="984" spans="1:25" s="319" customFormat="1" ht="15" customHeight="1">
      <c r="A984" s="319">
        <v>974</v>
      </c>
      <c r="B984" s="319">
        <f t="shared" si="359"/>
        <v>9</v>
      </c>
      <c r="C984" s="320">
        <v>663213212</v>
      </c>
      <c r="D984" s="320"/>
      <c r="E984" s="320"/>
      <c r="F984" s="347" t="s">
        <v>250</v>
      </c>
      <c r="G984" s="347"/>
      <c r="H984" s="347" t="s">
        <v>250</v>
      </c>
      <c r="I984" s="347" t="s">
        <v>250</v>
      </c>
      <c r="J984" s="347" t="s">
        <v>250</v>
      </c>
      <c r="K984" s="347" t="s">
        <v>250</v>
      </c>
      <c r="L984" s="347" t="s">
        <v>250</v>
      </c>
      <c r="M984" s="347">
        <v>663213212</v>
      </c>
      <c r="N984" s="347" t="s">
        <v>735</v>
      </c>
      <c r="O984" s="360"/>
      <c r="Q984" s="349">
        <f t="shared" si="364"/>
        <v>0</v>
      </c>
      <c r="R984" s="319" t="s">
        <v>250</v>
      </c>
      <c r="S984" s="360"/>
      <c r="U984" s="349">
        <f t="shared" si="365"/>
        <v>0</v>
      </c>
      <c r="W984" s="457"/>
      <c r="X984" s="457"/>
      <c r="Y984" s="457"/>
    </row>
    <row r="985" spans="1:25" s="319" customFormat="1" ht="15" customHeight="1">
      <c r="A985" s="319">
        <v>975</v>
      </c>
      <c r="B985" s="319">
        <f t="shared" si="359"/>
        <v>8</v>
      </c>
      <c r="C985" s="320">
        <v>66321322</v>
      </c>
      <c r="D985" s="320"/>
      <c r="E985" s="320"/>
      <c r="F985" s="347" t="s">
        <v>250</v>
      </c>
      <c r="G985" s="347"/>
      <c r="H985" s="347" t="s">
        <v>250</v>
      </c>
      <c r="I985" s="347" t="s">
        <v>250</v>
      </c>
      <c r="J985" s="347" t="s">
        <v>250</v>
      </c>
      <c r="K985" s="347" t="s">
        <v>250</v>
      </c>
      <c r="L985" s="356">
        <v>66321322</v>
      </c>
      <c r="M985" s="347" t="s">
        <v>250</v>
      </c>
      <c r="N985" s="356" t="s">
        <v>736</v>
      </c>
      <c r="O985" s="360"/>
      <c r="Q985" s="361">
        <f>O985-Q986-Q987</f>
        <v>0</v>
      </c>
      <c r="R985" s="319" t="s">
        <v>250</v>
      </c>
      <c r="S985" s="360"/>
      <c r="U985" s="361">
        <f>S985+U986+U987</f>
        <v>0</v>
      </c>
      <c r="W985" s="457"/>
      <c r="X985" s="457"/>
      <c r="Y985" s="457"/>
    </row>
    <row r="986" spans="1:25" s="319" customFormat="1" ht="15" customHeight="1">
      <c r="A986" s="319">
        <v>976</v>
      </c>
      <c r="B986" s="319">
        <f t="shared" si="359"/>
        <v>9</v>
      </c>
      <c r="C986" s="320">
        <v>663213221</v>
      </c>
      <c r="D986" s="320"/>
      <c r="E986" s="320"/>
      <c r="F986" s="347" t="s">
        <v>250</v>
      </c>
      <c r="G986" s="347"/>
      <c r="H986" s="347" t="s">
        <v>250</v>
      </c>
      <c r="I986" s="347" t="s">
        <v>250</v>
      </c>
      <c r="J986" s="347" t="s">
        <v>250</v>
      </c>
      <c r="K986" s="347" t="s">
        <v>250</v>
      </c>
      <c r="L986" s="347" t="s">
        <v>250</v>
      </c>
      <c r="M986" s="347">
        <v>663213221</v>
      </c>
      <c r="N986" s="347" t="s">
        <v>392</v>
      </c>
      <c r="O986" s="360"/>
      <c r="Q986" s="349">
        <f t="shared" ref="Q986:Q987" si="366">O986</f>
        <v>0</v>
      </c>
      <c r="R986" s="319" t="s">
        <v>250</v>
      </c>
      <c r="S986" s="360"/>
      <c r="U986" s="349">
        <f t="shared" ref="U986:U987" si="367">S986</f>
        <v>0</v>
      </c>
      <c r="W986" s="457"/>
      <c r="X986" s="457"/>
      <c r="Y986" s="457"/>
    </row>
    <row r="987" spans="1:25" s="319" customFormat="1" ht="15" customHeight="1">
      <c r="A987" s="319">
        <v>977</v>
      </c>
      <c r="B987" s="319">
        <f t="shared" si="359"/>
        <v>9</v>
      </c>
      <c r="C987" s="320">
        <v>663213222</v>
      </c>
      <c r="D987" s="320"/>
      <c r="E987" s="320"/>
      <c r="F987" s="347" t="s">
        <v>250</v>
      </c>
      <c r="G987" s="347"/>
      <c r="H987" s="347" t="s">
        <v>250</v>
      </c>
      <c r="I987" s="347" t="s">
        <v>250</v>
      </c>
      <c r="J987" s="347" t="s">
        <v>250</v>
      </c>
      <c r="K987" s="347" t="s">
        <v>250</v>
      </c>
      <c r="L987" s="347" t="s">
        <v>250</v>
      </c>
      <c r="M987" s="347">
        <v>663213222</v>
      </c>
      <c r="N987" s="347" t="s">
        <v>735</v>
      </c>
      <c r="O987" s="360"/>
      <c r="Q987" s="349">
        <f t="shared" si="366"/>
        <v>0</v>
      </c>
      <c r="R987" s="319" t="s">
        <v>250</v>
      </c>
      <c r="S987" s="360"/>
      <c r="U987" s="349">
        <f t="shared" si="367"/>
        <v>0</v>
      </c>
      <c r="W987" s="457"/>
      <c r="X987" s="457"/>
      <c r="Y987" s="457"/>
    </row>
    <row r="988" spans="1:25" s="319" customFormat="1" ht="15" customHeight="1">
      <c r="A988" s="319">
        <v>978</v>
      </c>
      <c r="B988" s="319">
        <f t="shared" si="359"/>
        <v>8</v>
      </c>
      <c r="C988" s="320">
        <v>66321323</v>
      </c>
      <c r="D988" s="320"/>
      <c r="E988" s="320"/>
      <c r="F988" s="347" t="s">
        <v>250</v>
      </c>
      <c r="G988" s="347"/>
      <c r="H988" s="347" t="s">
        <v>250</v>
      </c>
      <c r="I988" s="347" t="s">
        <v>250</v>
      </c>
      <c r="J988" s="347" t="s">
        <v>250</v>
      </c>
      <c r="K988" s="347" t="s">
        <v>250</v>
      </c>
      <c r="L988" s="356">
        <v>66321323</v>
      </c>
      <c r="M988" s="347" t="s">
        <v>250</v>
      </c>
      <c r="N988" s="356" t="s">
        <v>484</v>
      </c>
      <c r="O988" s="360"/>
      <c r="Q988" s="349">
        <f>O988</f>
        <v>0</v>
      </c>
      <c r="R988" s="319" t="s">
        <v>250</v>
      </c>
      <c r="S988" s="360"/>
      <c r="U988" s="349">
        <f>S988</f>
        <v>0</v>
      </c>
      <c r="W988" s="457"/>
      <c r="X988" s="457"/>
      <c r="Y988" s="457"/>
    </row>
    <row r="989" spans="1:25" ht="15" customHeight="1">
      <c r="A989" s="319">
        <v>979</v>
      </c>
      <c r="B989" s="319">
        <f t="shared" si="359"/>
        <v>5</v>
      </c>
      <c r="C989" s="320">
        <v>66322</v>
      </c>
      <c r="D989" s="320" t="s">
        <v>1547</v>
      </c>
      <c r="F989" s="343" t="s">
        <v>250</v>
      </c>
      <c r="G989" s="343"/>
      <c r="H989" s="343" t="s">
        <v>250</v>
      </c>
      <c r="I989" s="350">
        <v>66322</v>
      </c>
      <c r="J989" s="343" t="s">
        <v>250</v>
      </c>
      <c r="K989" s="343" t="s">
        <v>250</v>
      </c>
      <c r="L989" s="343" t="s">
        <v>250</v>
      </c>
      <c r="M989" s="343" t="s">
        <v>250</v>
      </c>
      <c r="N989" s="350" t="s">
        <v>394</v>
      </c>
      <c r="O989" s="345"/>
      <c r="Q989" s="345">
        <f>O989-Q990-Q991-Q992-Q993-Q994-Q995-Q996-Q997-Q998-Q999-Q1000-Q1001-Q1002-Q1003-Q1004-Q1005-Q1006-Q1007-Q1008-Q1009-Q1010-Q1011-Q1012-Q1013-Q1014-Q1015-Q1016-Q1017</f>
        <v>0</v>
      </c>
      <c r="R989" s="324" t="s">
        <v>250</v>
      </c>
      <c r="S989" s="345"/>
      <c r="U989" s="345">
        <f>S989+U990+U1014</f>
        <v>0</v>
      </c>
      <c r="W989" s="456"/>
      <c r="X989" s="456"/>
      <c r="Y989" s="456"/>
    </row>
    <row r="990" spans="1:25" ht="15" customHeight="1">
      <c r="A990" s="319">
        <v>980</v>
      </c>
      <c r="B990" s="319">
        <f t="shared" si="359"/>
        <v>6</v>
      </c>
      <c r="C990" s="320">
        <v>663221</v>
      </c>
      <c r="D990" s="320" t="s">
        <v>1547</v>
      </c>
      <c r="F990" s="343" t="s">
        <v>250</v>
      </c>
      <c r="G990" s="343"/>
      <c r="H990" s="343" t="s">
        <v>250</v>
      </c>
      <c r="I990" s="343" t="s">
        <v>250</v>
      </c>
      <c r="J990" s="352">
        <v>663221</v>
      </c>
      <c r="K990" s="343" t="s">
        <v>250</v>
      </c>
      <c r="L990" s="343" t="s">
        <v>250</v>
      </c>
      <c r="M990" s="343" t="s">
        <v>250</v>
      </c>
      <c r="N990" s="352" t="s">
        <v>395</v>
      </c>
      <c r="O990" s="345"/>
      <c r="Q990" s="345">
        <f>O990-Q991-Q992-Q993-Q994-Q995-Q996-Q997-Q998-Q999-Q1000-Q1001-Q1002-Q1003-Q1004-Q1005-Q1006-Q1007-Q1008-Q1009-Q1010-Q1011-Q1012-Q1013</f>
        <v>0</v>
      </c>
      <c r="R990" s="324" t="s">
        <v>250</v>
      </c>
      <c r="S990" s="345"/>
      <c r="U990" s="345">
        <f>S990+U991+U996+U997+U998+U1006+U1013</f>
        <v>0</v>
      </c>
      <c r="W990" s="462"/>
      <c r="X990" s="463"/>
      <c r="Y990" s="464"/>
    </row>
    <row r="991" spans="1:25" ht="15" customHeight="1">
      <c r="A991" s="319">
        <v>981</v>
      </c>
      <c r="B991" s="319">
        <f t="shared" si="359"/>
        <v>7</v>
      </c>
      <c r="C991" s="320">
        <v>6632211</v>
      </c>
      <c r="D991" s="320" t="s">
        <v>1547</v>
      </c>
      <c r="F991" s="343" t="s">
        <v>250</v>
      </c>
      <c r="G991" s="343"/>
      <c r="H991" s="343" t="s">
        <v>250</v>
      </c>
      <c r="I991" s="343" t="s">
        <v>250</v>
      </c>
      <c r="J991" s="343" t="s">
        <v>250</v>
      </c>
      <c r="K991" s="357">
        <v>6632211</v>
      </c>
      <c r="L991" s="343" t="s">
        <v>250</v>
      </c>
      <c r="M991" s="343" t="s">
        <v>250</v>
      </c>
      <c r="N991" s="357" t="s">
        <v>487</v>
      </c>
      <c r="O991" s="345"/>
      <c r="Q991" s="345">
        <f>O991-Q992-Q993-Q994-Q995</f>
        <v>0</v>
      </c>
      <c r="R991" s="324" t="s">
        <v>250</v>
      </c>
      <c r="S991" s="345"/>
      <c r="U991" s="345">
        <f>S991+U992+U993+U994+U995</f>
        <v>0</v>
      </c>
      <c r="W991" s="456"/>
      <c r="X991" s="456"/>
      <c r="Y991" s="456"/>
    </row>
    <row r="992" spans="1:25" s="319" customFormat="1" ht="15" customHeight="1">
      <c r="A992" s="319">
        <v>982</v>
      </c>
      <c r="B992" s="319">
        <f t="shared" si="359"/>
        <v>8</v>
      </c>
      <c r="C992" s="320">
        <v>66322111</v>
      </c>
      <c r="D992" s="320"/>
      <c r="E992" s="320"/>
      <c r="F992" s="347" t="s">
        <v>250</v>
      </c>
      <c r="G992" s="347"/>
      <c r="H992" s="347" t="s">
        <v>250</v>
      </c>
      <c r="I992" s="347" t="s">
        <v>250</v>
      </c>
      <c r="J992" s="347" t="s">
        <v>250</v>
      </c>
      <c r="K992" s="347" t="s">
        <v>250</v>
      </c>
      <c r="L992" s="356">
        <v>66322111</v>
      </c>
      <c r="M992" s="347" t="s">
        <v>250</v>
      </c>
      <c r="N992" s="356" t="s">
        <v>748</v>
      </c>
      <c r="O992" s="360"/>
      <c r="Q992" s="349">
        <f t="shared" ref="Q992:Q995" si="368">O992</f>
        <v>0</v>
      </c>
      <c r="R992" s="319" t="s">
        <v>250</v>
      </c>
      <c r="S992" s="360"/>
      <c r="U992" s="349">
        <f t="shared" ref="U992:U995" si="369">S992</f>
        <v>0</v>
      </c>
      <c r="W992" s="457"/>
      <c r="X992" s="457"/>
      <c r="Y992" s="457"/>
    </row>
    <row r="993" spans="1:25" s="319" customFormat="1" ht="15" customHeight="1">
      <c r="A993" s="319">
        <v>983</v>
      </c>
      <c r="B993" s="319">
        <f t="shared" si="359"/>
        <v>8</v>
      </c>
      <c r="C993" s="320">
        <v>66322112</v>
      </c>
      <c r="D993" s="320"/>
      <c r="E993" s="320"/>
      <c r="F993" s="347" t="s">
        <v>250</v>
      </c>
      <c r="G993" s="347"/>
      <c r="H993" s="347" t="s">
        <v>250</v>
      </c>
      <c r="I993" s="347" t="s">
        <v>250</v>
      </c>
      <c r="J993" s="347" t="s">
        <v>250</v>
      </c>
      <c r="K993" s="347" t="s">
        <v>250</v>
      </c>
      <c r="L993" s="356">
        <v>66322112</v>
      </c>
      <c r="M993" s="347" t="s">
        <v>250</v>
      </c>
      <c r="N993" s="356" t="s">
        <v>749</v>
      </c>
      <c r="O993" s="360"/>
      <c r="Q993" s="349">
        <f t="shared" si="368"/>
        <v>0</v>
      </c>
      <c r="R993" s="319" t="s">
        <v>250</v>
      </c>
      <c r="S993" s="360"/>
      <c r="U993" s="349">
        <f t="shared" si="369"/>
        <v>0</v>
      </c>
      <c r="W993" s="457"/>
      <c r="X993" s="457"/>
      <c r="Y993" s="457"/>
    </row>
    <row r="994" spans="1:25" s="319" customFormat="1" ht="15" customHeight="1">
      <c r="A994" s="319">
        <v>984</v>
      </c>
      <c r="B994" s="319">
        <f t="shared" si="359"/>
        <v>8</v>
      </c>
      <c r="C994" s="320">
        <v>66322113</v>
      </c>
      <c r="D994" s="320"/>
      <c r="E994" s="320"/>
      <c r="F994" s="347" t="s">
        <v>250</v>
      </c>
      <c r="G994" s="347"/>
      <c r="H994" s="347" t="s">
        <v>250</v>
      </c>
      <c r="I994" s="347" t="s">
        <v>250</v>
      </c>
      <c r="J994" s="347" t="s">
        <v>250</v>
      </c>
      <c r="K994" s="347" t="s">
        <v>250</v>
      </c>
      <c r="L994" s="356">
        <v>66322113</v>
      </c>
      <c r="M994" s="347" t="s">
        <v>250</v>
      </c>
      <c r="N994" s="356" t="s">
        <v>750</v>
      </c>
      <c r="O994" s="360"/>
      <c r="Q994" s="349">
        <f t="shared" si="368"/>
        <v>0</v>
      </c>
      <c r="R994" s="319" t="s">
        <v>250</v>
      </c>
      <c r="S994" s="360"/>
      <c r="U994" s="349">
        <f t="shared" si="369"/>
        <v>0</v>
      </c>
      <c r="W994" s="457"/>
      <c r="X994" s="457"/>
      <c r="Y994" s="457"/>
    </row>
    <row r="995" spans="1:25" s="319" customFormat="1" ht="15" customHeight="1">
      <c r="A995" s="319">
        <v>985</v>
      </c>
      <c r="B995" s="319">
        <f t="shared" si="359"/>
        <v>8</v>
      </c>
      <c r="C995" s="320">
        <v>66322118</v>
      </c>
      <c r="D995" s="320"/>
      <c r="E995" s="320"/>
      <c r="F995" s="347" t="s">
        <v>250</v>
      </c>
      <c r="G995" s="347"/>
      <c r="H995" s="347" t="s">
        <v>250</v>
      </c>
      <c r="I995" s="347" t="s">
        <v>250</v>
      </c>
      <c r="J995" s="347" t="s">
        <v>250</v>
      </c>
      <c r="K995" s="347" t="s">
        <v>250</v>
      </c>
      <c r="L995" s="356">
        <v>66322118</v>
      </c>
      <c r="M995" s="347" t="s">
        <v>250</v>
      </c>
      <c r="N995" s="356" t="s">
        <v>751</v>
      </c>
      <c r="O995" s="360"/>
      <c r="Q995" s="349">
        <f t="shared" si="368"/>
        <v>0</v>
      </c>
      <c r="R995" s="319" t="s">
        <v>250</v>
      </c>
      <c r="S995" s="360"/>
      <c r="U995" s="349">
        <f t="shared" si="369"/>
        <v>0</v>
      </c>
      <c r="W995" s="457"/>
      <c r="X995" s="457"/>
      <c r="Y995" s="457"/>
    </row>
    <row r="996" spans="1:25" ht="15" customHeight="1">
      <c r="A996" s="319">
        <v>986</v>
      </c>
      <c r="B996" s="319">
        <f t="shared" si="359"/>
        <v>7</v>
      </c>
      <c r="C996" s="320">
        <v>6632212</v>
      </c>
      <c r="D996" s="320" t="s">
        <v>1547</v>
      </c>
      <c r="F996" s="343" t="s">
        <v>250</v>
      </c>
      <c r="G996" s="343"/>
      <c r="H996" s="343" t="s">
        <v>250</v>
      </c>
      <c r="I996" s="343" t="s">
        <v>250</v>
      </c>
      <c r="J996" s="343" t="s">
        <v>250</v>
      </c>
      <c r="K996" s="357">
        <v>6632212</v>
      </c>
      <c r="L996" s="343" t="s">
        <v>250</v>
      </c>
      <c r="M996" s="343" t="s">
        <v>250</v>
      </c>
      <c r="N996" s="357" t="s">
        <v>1026</v>
      </c>
      <c r="O996" s="345"/>
      <c r="Q996" s="345">
        <f>O996</f>
        <v>0</v>
      </c>
      <c r="R996" s="324" t="s">
        <v>250</v>
      </c>
      <c r="S996" s="345"/>
      <c r="U996" s="345">
        <f>S996</f>
        <v>0</v>
      </c>
      <c r="W996" s="462"/>
      <c r="X996" s="463"/>
      <c r="Y996" s="464"/>
    </row>
    <row r="997" spans="1:25" ht="15" customHeight="1">
      <c r="A997" s="319">
        <v>987</v>
      </c>
      <c r="B997" s="319">
        <f t="shared" si="359"/>
        <v>7</v>
      </c>
      <c r="C997" s="320">
        <v>6632213</v>
      </c>
      <c r="D997" s="320" t="s">
        <v>1547</v>
      </c>
      <c r="F997" s="343" t="s">
        <v>250</v>
      </c>
      <c r="G997" s="343"/>
      <c r="H997" s="343" t="s">
        <v>250</v>
      </c>
      <c r="I997" s="343" t="s">
        <v>250</v>
      </c>
      <c r="J997" s="343" t="s">
        <v>250</v>
      </c>
      <c r="K997" s="357">
        <v>6632213</v>
      </c>
      <c r="L997" s="343" t="s">
        <v>250</v>
      </c>
      <c r="M997" s="343" t="s">
        <v>250</v>
      </c>
      <c r="N997" s="357" t="s">
        <v>489</v>
      </c>
      <c r="O997" s="345"/>
      <c r="Q997" s="345">
        <f>O997</f>
        <v>0</v>
      </c>
      <c r="R997" s="324" t="s">
        <v>250</v>
      </c>
      <c r="S997" s="345"/>
      <c r="U997" s="345">
        <f>S997</f>
        <v>0</v>
      </c>
      <c r="W997" s="456"/>
      <c r="X997" s="456"/>
      <c r="Y997" s="456"/>
    </row>
    <row r="998" spans="1:25" ht="15" customHeight="1">
      <c r="A998" s="319">
        <v>988</v>
      </c>
      <c r="B998" s="319">
        <f t="shared" si="359"/>
        <v>7</v>
      </c>
      <c r="C998" s="320">
        <v>6632214</v>
      </c>
      <c r="D998" s="320" t="s">
        <v>1547</v>
      </c>
      <c r="F998" s="343" t="s">
        <v>250</v>
      </c>
      <c r="G998" s="343"/>
      <c r="H998" s="343" t="s">
        <v>250</v>
      </c>
      <c r="I998" s="343" t="s">
        <v>250</v>
      </c>
      <c r="J998" s="343" t="s">
        <v>250</v>
      </c>
      <c r="K998" s="357">
        <v>6632214</v>
      </c>
      <c r="L998" s="343" t="s">
        <v>250</v>
      </c>
      <c r="M998" s="343" t="s">
        <v>250</v>
      </c>
      <c r="N998" s="357" t="s">
        <v>490</v>
      </c>
      <c r="O998" s="345"/>
      <c r="Q998" s="345">
        <f>O998-Q999-Q1000-Q1001-Q1002-Q1003-Q1004-Q1005</f>
        <v>0</v>
      </c>
      <c r="R998" s="324" t="s">
        <v>250</v>
      </c>
      <c r="S998" s="345"/>
      <c r="U998" s="345">
        <f>S998+U999+U1000+U1001+U1002+U1003+U1004+U1005</f>
        <v>0</v>
      </c>
      <c r="W998" s="462"/>
      <c r="X998" s="463"/>
      <c r="Y998" s="464"/>
    </row>
    <row r="999" spans="1:25" s="319" customFormat="1" ht="15" customHeight="1">
      <c r="A999" s="319">
        <v>989</v>
      </c>
      <c r="B999" s="319">
        <f t="shared" si="359"/>
        <v>8</v>
      </c>
      <c r="C999" s="320">
        <v>66322141</v>
      </c>
      <c r="D999" s="320"/>
      <c r="E999" s="320"/>
      <c r="F999" s="347" t="s">
        <v>250</v>
      </c>
      <c r="G999" s="347"/>
      <c r="H999" s="347" t="s">
        <v>250</v>
      </c>
      <c r="I999" s="347" t="s">
        <v>250</v>
      </c>
      <c r="J999" s="347" t="s">
        <v>250</v>
      </c>
      <c r="K999" s="347" t="s">
        <v>250</v>
      </c>
      <c r="L999" s="356">
        <v>66322141</v>
      </c>
      <c r="M999" s="347" t="s">
        <v>250</v>
      </c>
      <c r="N999" s="356" t="s">
        <v>349</v>
      </c>
      <c r="O999" s="360"/>
      <c r="Q999" s="349">
        <f t="shared" ref="Q999:Q1005" si="370">O999</f>
        <v>0</v>
      </c>
      <c r="R999" s="319" t="s">
        <v>250</v>
      </c>
      <c r="S999" s="360"/>
      <c r="U999" s="349">
        <f t="shared" ref="U999:U1005" si="371">S999</f>
        <v>0</v>
      </c>
      <c r="W999" s="457"/>
      <c r="X999" s="457"/>
      <c r="Y999" s="457"/>
    </row>
    <row r="1000" spans="1:25" s="319" customFormat="1" ht="15" customHeight="1">
      <c r="A1000" s="319">
        <v>990</v>
      </c>
      <c r="B1000" s="319">
        <f t="shared" si="359"/>
        <v>8</v>
      </c>
      <c r="C1000" s="320">
        <v>66322142</v>
      </c>
      <c r="D1000" s="320"/>
      <c r="E1000" s="320"/>
      <c r="F1000" s="347" t="s">
        <v>250</v>
      </c>
      <c r="G1000" s="347"/>
      <c r="H1000" s="347" t="s">
        <v>250</v>
      </c>
      <c r="I1000" s="347" t="s">
        <v>250</v>
      </c>
      <c r="J1000" s="347" t="s">
        <v>250</v>
      </c>
      <c r="K1000" s="347" t="s">
        <v>250</v>
      </c>
      <c r="L1000" s="356">
        <v>66322142</v>
      </c>
      <c r="M1000" s="347" t="s">
        <v>250</v>
      </c>
      <c r="N1000" s="356" t="s">
        <v>752</v>
      </c>
      <c r="O1000" s="360"/>
      <c r="Q1000" s="349">
        <f t="shared" si="370"/>
        <v>0</v>
      </c>
      <c r="R1000" s="319" t="s">
        <v>250</v>
      </c>
      <c r="S1000" s="360"/>
      <c r="U1000" s="349">
        <f t="shared" si="371"/>
        <v>0</v>
      </c>
      <c r="W1000" s="457"/>
      <c r="X1000" s="457"/>
      <c r="Y1000" s="457"/>
    </row>
    <row r="1001" spans="1:25" s="319" customFormat="1" ht="15" customHeight="1">
      <c r="A1001" s="319">
        <v>991</v>
      </c>
      <c r="B1001" s="319">
        <f t="shared" si="359"/>
        <v>8</v>
      </c>
      <c r="C1001" s="320">
        <v>66322143</v>
      </c>
      <c r="D1001" s="320"/>
      <c r="E1001" s="320"/>
      <c r="F1001" s="347" t="s">
        <v>250</v>
      </c>
      <c r="G1001" s="347"/>
      <c r="H1001" s="347" t="s">
        <v>250</v>
      </c>
      <c r="I1001" s="347" t="s">
        <v>250</v>
      </c>
      <c r="J1001" s="347" t="s">
        <v>250</v>
      </c>
      <c r="K1001" s="347" t="s">
        <v>250</v>
      </c>
      <c r="L1001" s="356">
        <v>66322143</v>
      </c>
      <c r="M1001" s="347" t="s">
        <v>250</v>
      </c>
      <c r="N1001" s="356" t="s">
        <v>350</v>
      </c>
      <c r="O1001" s="360"/>
      <c r="Q1001" s="349">
        <f t="shared" si="370"/>
        <v>0</v>
      </c>
      <c r="R1001" s="319" t="s">
        <v>250</v>
      </c>
      <c r="S1001" s="360"/>
      <c r="U1001" s="349">
        <f t="shared" si="371"/>
        <v>0</v>
      </c>
      <c r="W1001" s="457"/>
      <c r="X1001" s="457"/>
      <c r="Y1001" s="457"/>
    </row>
    <row r="1002" spans="1:25" s="319" customFormat="1" ht="15" customHeight="1">
      <c r="A1002" s="319">
        <v>992</v>
      </c>
      <c r="B1002" s="319">
        <f t="shared" si="359"/>
        <v>8</v>
      </c>
      <c r="C1002" s="320">
        <v>66322144</v>
      </c>
      <c r="D1002" s="320"/>
      <c r="E1002" s="320"/>
      <c r="F1002" s="347" t="s">
        <v>250</v>
      </c>
      <c r="G1002" s="347"/>
      <c r="H1002" s="347" t="s">
        <v>250</v>
      </c>
      <c r="I1002" s="347" t="s">
        <v>250</v>
      </c>
      <c r="J1002" s="347" t="s">
        <v>250</v>
      </c>
      <c r="K1002" s="347" t="s">
        <v>250</v>
      </c>
      <c r="L1002" s="356">
        <v>66322144</v>
      </c>
      <c r="M1002" s="347" t="s">
        <v>250</v>
      </c>
      <c r="N1002" s="356" t="s">
        <v>753</v>
      </c>
      <c r="O1002" s="360"/>
      <c r="Q1002" s="349">
        <f t="shared" si="370"/>
        <v>0</v>
      </c>
      <c r="R1002" s="319" t="s">
        <v>250</v>
      </c>
      <c r="S1002" s="360"/>
      <c r="U1002" s="349">
        <f t="shared" si="371"/>
        <v>0</v>
      </c>
      <c r="W1002" s="457"/>
      <c r="X1002" s="457"/>
      <c r="Y1002" s="457"/>
    </row>
    <row r="1003" spans="1:25" s="319" customFormat="1" ht="15" customHeight="1">
      <c r="A1003" s="319">
        <v>993</v>
      </c>
      <c r="B1003" s="319">
        <f t="shared" si="359"/>
        <v>8</v>
      </c>
      <c r="C1003" s="320">
        <v>66322145</v>
      </c>
      <c r="D1003" s="320"/>
      <c r="E1003" s="320"/>
      <c r="F1003" s="347" t="s">
        <v>250</v>
      </c>
      <c r="G1003" s="347"/>
      <c r="H1003" s="347" t="s">
        <v>250</v>
      </c>
      <c r="I1003" s="347" t="s">
        <v>250</v>
      </c>
      <c r="J1003" s="347" t="s">
        <v>250</v>
      </c>
      <c r="K1003" s="347" t="s">
        <v>250</v>
      </c>
      <c r="L1003" s="356">
        <v>66322145</v>
      </c>
      <c r="M1003" s="347" t="s">
        <v>250</v>
      </c>
      <c r="N1003" s="356" t="s">
        <v>352</v>
      </c>
      <c r="O1003" s="360"/>
      <c r="Q1003" s="349">
        <f t="shared" si="370"/>
        <v>0</v>
      </c>
      <c r="R1003" s="319" t="s">
        <v>250</v>
      </c>
      <c r="S1003" s="360"/>
      <c r="U1003" s="349">
        <f t="shared" si="371"/>
        <v>0</v>
      </c>
      <c r="W1003" s="457"/>
      <c r="X1003" s="457"/>
      <c r="Y1003" s="457"/>
    </row>
    <row r="1004" spans="1:25" s="319" customFormat="1" ht="15" customHeight="1">
      <c r="A1004" s="319">
        <v>994</v>
      </c>
      <c r="B1004" s="319">
        <f t="shared" si="359"/>
        <v>8</v>
      </c>
      <c r="C1004" s="320">
        <v>66322146</v>
      </c>
      <c r="D1004" s="320"/>
      <c r="E1004" s="320"/>
      <c r="F1004" s="347" t="s">
        <v>250</v>
      </c>
      <c r="G1004" s="347"/>
      <c r="H1004" s="347" t="s">
        <v>250</v>
      </c>
      <c r="I1004" s="347" t="s">
        <v>250</v>
      </c>
      <c r="J1004" s="347" t="s">
        <v>250</v>
      </c>
      <c r="K1004" s="347" t="s">
        <v>250</v>
      </c>
      <c r="L1004" s="356">
        <v>66322146</v>
      </c>
      <c r="M1004" s="347" t="s">
        <v>250</v>
      </c>
      <c r="N1004" s="356" t="s">
        <v>754</v>
      </c>
      <c r="O1004" s="360"/>
      <c r="Q1004" s="349">
        <f t="shared" si="370"/>
        <v>0</v>
      </c>
      <c r="R1004" s="319" t="s">
        <v>250</v>
      </c>
      <c r="S1004" s="360"/>
      <c r="U1004" s="349">
        <f t="shared" si="371"/>
        <v>0</v>
      </c>
      <c r="W1004" s="457"/>
      <c r="X1004" s="457"/>
      <c r="Y1004" s="457"/>
    </row>
    <row r="1005" spans="1:25" s="319" customFormat="1" ht="15" customHeight="1">
      <c r="A1005" s="319">
        <v>995</v>
      </c>
      <c r="B1005" s="319">
        <f t="shared" si="359"/>
        <v>8</v>
      </c>
      <c r="C1005" s="320">
        <v>66322148</v>
      </c>
      <c r="D1005" s="320"/>
      <c r="E1005" s="320"/>
      <c r="F1005" s="347" t="s">
        <v>250</v>
      </c>
      <c r="G1005" s="347"/>
      <c r="H1005" s="347" t="s">
        <v>250</v>
      </c>
      <c r="I1005" s="347" t="s">
        <v>250</v>
      </c>
      <c r="J1005" s="347" t="s">
        <v>250</v>
      </c>
      <c r="K1005" s="347" t="s">
        <v>250</v>
      </c>
      <c r="L1005" s="356">
        <v>66322148</v>
      </c>
      <c r="M1005" s="347" t="s">
        <v>250</v>
      </c>
      <c r="N1005" s="356" t="s">
        <v>755</v>
      </c>
      <c r="O1005" s="360"/>
      <c r="Q1005" s="349">
        <f t="shared" si="370"/>
        <v>0</v>
      </c>
      <c r="R1005" s="319" t="s">
        <v>250</v>
      </c>
      <c r="S1005" s="360"/>
      <c r="U1005" s="349">
        <f t="shared" si="371"/>
        <v>0</v>
      </c>
      <c r="W1005" s="457"/>
      <c r="X1005" s="457"/>
      <c r="Y1005" s="457"/>
    </row>
    <row r="1006" spans="1:25" ht="15" customHeight="1">
      <c r="A1006" s="319">
        <v>996</v>
      </c>
      <c r="B1006" s="319">
        <f t="shared" si="359"/>
        <v>7</v>
      </c>
      <c r="C1006" s="320">
        <v>6632215</v>
      </c>
      <c r="D1006" s="320" t="s">
        <v>1547</v>
      </c>
      <c r="F1006" s="343" t="s">
        <v>250</v>
      </c>
      <c r="G1006" s="343"/>
      <c r="H1006" s="343" t="s">
        <v>250</v>
      </c>
      <c r="I1006" s="343" t="s">
        <v>250</v>
      </c>
      <c r="J1006" s="343" t="s">
        <v>250</v>
      </c>
      <c r="K1006" s="357">
        <v>6632215</v>
      </c>
      <c r="L1006" s="343" t="s">
        <v>250</v>
      </c>
      <c r="M1006" s="343" t="s">
        <v>250</v>
      </c>
      <c r="N1006" s="357" t="s">
        <v>491</v>
      </c>
      <c r="O1006" s="345"/>
      <c r="Q1006" s="345">
        <f>O1006-Q1007-Q1008-Q1009-Q1010-Q1011-Q1012</f>
        <v>0</v>
      </c>
      <c r="R1006" s="324" t="s">
        <v>250</v>
      </c>
      <c r="S1006" s="345"/>
      <c r="U1006" s="345">
        <f>S1006+U1007+U1008+U1009+U1010+U1011+U1012</f>
        <v>0</v>
      </c>
      <c r="W1006" s="462"/>
      <c r="X1006" s="463"/>
      <c r="Y1006" s="464"/>
    </row>
    <row r="1007" spans="1:25" s="319" customFormat="1" ht="15" customHeight="1">
      <c r="A1007" s="319">
        <v>997</v>
      </c>
      <c r="B1007" s="319">
        <f t="shared" si="359"/>
        <v>8</v>
      </c>
      <c r="C1007" s="320">
        <v>66322151</v>
      </c>
      <c r="D1007" s="320"/>
      <c r="E1007" s="320"/>
      <c r="F1007" s="347" t="s">
        <v>250</v>
      </c>
      <c r="G1007" s="347"/>
      <c r="H1007" s="347" t="s">
        <v>250</v>
      </c>
      <c r="I1007" s="347" t="s">
        <v>250</v>
      </c>
      <c r="J1007" s="347" t="s">
        <v>250</v>
      </c>
      <c r="K1007" s="347" t="s">
        <v>250</v>
      </c>
      <c r="L1007" s="356">
        <v>66322151</v>
      </c>
      <c r="M1007" s="347" t="s">
        <v>250</v>
      </c>
      <c r="N1007" s="356" t="s">
        <v>756</v>
      </c>
      <c r="O1007" s="360"/>
      <c r="Q1007" s="349">
        <f t="shared" ref="Q1007:Q1012" si="372">O1007</f>
        <v>0</v>
      </c>
      <c r="R1007" s="319" t="s">
        <v>250</v>
      </c>
      <c r="S1007" s="360"/>
      <c r="U1007" s="349">
        <f t="shared" ref="U1007:U1012" si="373">S1007</f>
        <v>0</v>
      </c>
      <c r="W1007" s="457"/>
      <c r="X1007" s="457"/>
      <c r="Y1007" s="457"/>
    </row>
    <row r="1008" spans="1:25" s="319" customFormat="1" ht="15" customHeight="1">
      <c r="A1008" s="319">
        <v>998</v>
      </c>
      <c r="B1008" s="319">
        <f t="shared" si="359"/>
        <v>8</v>
      </c>
      <c r="C1008" s="320">
        <v>66322152</v>
      </c>
      <c r="D1008" s="320"/>
      <c r="E1008" s="320"/>
      <c r="F1008" s="347" t="s">
        <v>250</v>
      </c>
      <c r="G1008" s="347"/>
      <c r="H1008" s="347" t="s">
        <v>250</v>
      </c>
      <c r="I1008" s="347" t="s">
        <v>250</v>
      </c>
      <c r="J1008" s="347" t="s">
        <v>250</v>
      </c>
      <c r="K1008" s="347" t="s">
        <v>250</v>
      </c>
      <c r="L1008" s="356">
        <v>66322152</v>
      </c>
      <c r="M1008" s="347" t="s">
        <v>250</v>
      </c>
      <c r="N1008" s="356" t="s">
        <v>757</v>
      </c>
      <c r="O1008" s="360"/>
      <c r="Q1008" s="349">
        <f t="shared" si="372"/>
        <v>0</v>
      </c>
      <c r="R1008" s="319" t="s">
        <v>250</v>
      </c>
      <c r="S1008" s="360"/>
      <c r="U1008" s="349">
        <f t="shared" si="373"/>
        <v>0</v>
      </c>
      <c r="W1008" s="457"/>
      <c r="X1008" s="457"/>
      <c r="Y1008" s="457"/>
    </row>
    <row r="1009" spans="1:25" s="319" customFormat="1" ht="15" customHeight="1">
      <c r="A1009" s="319">
        <v>999</v>
      </c>
      <c r="B1009" s="319">
        <f t="shared" si="359"/>
        <v>8</v>
      </c>
      <c r="C1009" s="320">
        <v>66322153</v>
      </c>
      <c r="D1009" s="320"/>
      <c r="E1009" s="320"/>
      <c r="F1009" s="347" t="s">
        <v>250</v>
      </c>
      <c r="G1009" s="347"/>
      <c r="H1009" s="347" t="s">
        <v>250</v>
      </c>
      <c r="I1009" s="347" t="s">
        <v>250</v>
      </c>
      <c r="J1009" s="347" t="s">
        <v>250</v>
      </c>
      <c r="K1009" s="347" t="s">
        <v>250</v>
      </c>
      <c r="L1009" s="356">
        <v>66322153</v>
      </c>
      <c r="M1009" s="347" t="s">
        <v>250</v>
      </c>
      <c r="N1009" s="356" t="s">
        <v>752</v>
      </c>
      <c r="O1009" s="360"/>
      <c r="Q1009" s="349">
        <f t="shared" si="372"/>
        <v>0</v>
      </c>
      <c r="R1009" s="319" t="s">
        <v>250</v>
      </c>
      <c r="S1009" s="360"/>
      <c r="U1009" s="349">
        <f t="shared" si="373"/>
        <v>0</v>
      </c>
      <c r="W1009" s="457"/>
      <c r="X1009" s="457"/>
      <c r="Y1009" s="457"/>
    </row>
    <row r="1010" spans="1:25" s="319" customFormat="1" ht="15" customHeight="1">
      <c r="A1010" s="319">
        <v>1000</v>
      </c>
      <c r="B1010" s="319">
        <f t="shared" si="359"/>
        <v>8</v>
      </c>
      <c r="C1010" s="320">
        <v>66322154</v>
      </c>
      <c r="D1010" s="320"/>
      <c r="E1010" s="320"/>
      <c r="F1010" s="347" t="s">
        <v>250</v>
      </c>
      <c r="G1010" s="347"/>
      <c r="H1010" s="347" t="s">
        <v>250</v>
      </c>
      <c r="I1010" s="347" t="s">
        <v>250</v>
      </c>
      <c r="J1010" s="347" t="s">
        <v>250</v>
      </c>
      <c r="K1010" s="347" t="s">
        <v>250</v>
      </c>
      <c r="L1010" s="356">
        <v>66322154</v>
      </c>
      <c r="M1010" s="347" t="s">
        <v>250</v>
      </c>
      <c r="N1010" s="356" t="s">
        <v>350</v>
      </c>
      <c r="O1010" s="360"/>
      <c r="Q1010" s="349">
        <f t="shared" si="372"/>
        <v>0</v>
      </c>
      <c r="R1010" s="319" t="s">
        <v>250</v>
      </c>
      <c r="S1010" s="360"/>
      <c r="U1010" s="349">
        <f t="shared" si="373"/>
        <v>0</v>
      </c>
      <c r="W1010" s="457"/>
      <c r="X1010" s="457"/>
      <c r="Y1010" s="457"/>
    </row>
    <row r="1011" spans="1:25" s="319" customFormat="1" ht="15" customHeight="1">
      <c r="A1011" s="319">
        <v>1001</v>
      </c>
      <c r="B1011" s="319">
        <f t="shared" si="359"/>
        <v>8</v>
      </c>
      <c r="C1011" s="320">
        <v>66322155</v>
      </c>
      <c r="D1011" s="320"/>
      <c r="E1011" s="320"/>
      <c r="F1011" s="347" t="s">
        <v>250</v>
      </c>
      <c r="G1011" s="347"/>
      <c r="H1011" s="347" t="s">
        <v>250</v>
      </c>
      <c r="I1011" s="347" t="s">
        <v>250</v>
      </c>
      <c r="J1011" s="347" t="s">
        <v>250</v>
      </c>
      <c r="K1011" s="347" t="s">
        <v>250</v>
      </c>
      <c r="L1011" s="356">
        <v>66322155</v>
      </c>
      <c r="M1011" s="347" t="s">
        <v>250</v>
      </c>
      <c r="N1011" s="356" t="s">
        <v>754</v>
      </c>
      <c r="O1011" s="360"/>
      <c r="Q1011" s="349">
        <f t="shared" si="372"/>
        <v>0</v>
      </c>
      <c r="R1011" s="319" t="s">
        <v>250</v>
      </c>
      <c r="S1011" s="360"/>
      <c r="U1011" s="349">
        <f t="shared" si="373"/>
        <v>0</v>
      </c>
      <c r="W1011" s="457"/>
      <c r="X1011" s="457"/>
      <c r="Y1011" s="457"/>
    </row>
    <row r="1012" spans="1:25" s="319" customFormat="1" ht="15" customHeight="1">
      <c r="A1012" s="319">
        <v>1002</v>
      </c>
      <c r="B1012" s="319">
        <f t="shared" si="359"/>
        <v>8</v>
      </c>
      <c r="C1012" s="320">
        <v>66322158</v>
      </c>
      <c r="D1012" s="320"/>
      <c r="E1012" s="320"/>
      <c r="F1012" s="347" t="s">
        <v>250</v>
      </c>
      <c r="G1012" s="347"/>
      <c r="H1012" s="347" t="s">
        <v>250</v>
      </c>
      <c r="I1012" s="347" t="s">
        <v>250</v>
      </c>
      <c r="J1012" s="347" t="s">
        <v>250</v>
      </c>
      <c r="K1012" s="347" t="s">
        <v>250</v>
      </c>
      <c r="L1012" s="356">
        <v>66322158</v>
      </c>
      <c r="M1012" s="347" t="s">
        <v>250</v>
      </c>
      <c r="N1012" s="356" t="s">
        <v>758</v>
      </c>
      <c r="O1012" s="360"/>
      <c r="Q1012" s="349">
        <f t="shared" si="372"/>
        <v>0</v>
      </c>
      <c r="R1012" s="319" t="s">
        <v>250</v>
      </c>
      <c r="S1012" s="360"/>
      <c r="U1012" s="349">
        <f t="shared" si="373"/>
        <v>0</v>
      </c>
      <c r="W1012" s="457"/>
      <c r="X1012" s="457"/>
      <c r="Y1012" s="457"/>
    </row>
    <row r="1013" spans="1:25" ht="15" customHeight="1">
      <c r="A1013" s="319">
        <v>1003</v>
      </c>
      <c r="B1013" s="319">
        <f t="shared" si="359"/>
        <v>7</v>
      </c>
      <c r="C1013" s="320">
        <v>6632218</v>
      </c>
      <c r="D1013" s="320" t="s">
        <v>1547</v>
      </c>
      <c r="F1013" s="343" t="s">
        <v>250</v>
      </c>
      <c r="G1013" s="343"/>
      <c r="H1013" s="343" t="s">
        <v>250</v>
      </c>
      <c r="I1013" s="343" t="s">
        <v>250</v>
      </c>
      <c r="J1013" s="343" t="s">
        <v>250</v>
      </c>
      <c r="K1013" s="357">
        <v>6632218</v>
      </c>
      <c r="L1013" s="343" t="s">
        <v>250</v>
      </c>
      <c r="M1013" s="343" t="s">
        <v>250</v>
      </c>
      <c r="N1013" s="357" t="s">
        <v>492</v>
      </c>
      <c r="O1013" s="345"/>
      <c r="Q1013" s="345">
        <f>O1013</f>
        <v>0</v>
      </c>
      <c r="R1013" s="324" t="s">
        <v>250</v>
      </c>
      <c r="S1013" s="345"/>
      <c r="U1013" s="345">
        <f>S1013</f>
        <v>0</v>
      </c>
      <c r="W1013" s="456"/>
      <c r="X1013" s="456"/>
      <c r="Y1013" s="456"/>
    </row>
    <row r="1014" spans="1:25" ht="15" customHeight="1">
      <c r="A1014" s="319">
        <v>1004</v>
      </c>
      <c r="B1014" s="319">
        <f t="shared" si="359"/>
        <v>6</v>
      </c>
      <c r="C1014" s="320">
        <v>663222</v>
      </c>
      <c r="D1014" s="320" t="s">
        <v>1547</v>
      </c>
      <c r="F1014" s="343" t="s">
        <v>250</v>
      </c>
      <c r="G1014" s="343"/>
      <c r="H1014" s="343" t="s">
        <v>250</v>
      </c>
      <c r="I1014" s="343" t="s">
        <v>250</v>
      </c>
      <c r="J1014" s="352">
        <v>663222</v>
      </c>
      <c r="K1014" s="343" t="s">
        <v>250</v>
      </c>
      <c r="L1014" s="343" t="s">
        <v>250</v>
      </c>
      <c r="M1014" s="343" t="s">
        <v>250</v>
      </c>
      <c r="N1014" s="352" t="s">
        <v>396</v>
      </c>
      <c r="O1014" s="345"/>
      <c r="Q1014" s="345">
        <f>O1014-Q1015-Q1016-Q1017</f>
        <v>0</v>
      </c>
      <c r="R1014" s="324" t="s">
        <v>250</v>
      </c>
      <c r="S1014" s="345"/>
      <c r="U1014" s="345">
        <f>S1014+U1015+U1016+U1017</f>
        <v>0</v>
      </c>
      <c r="W1014" s="456"/>
      <c r="X1014" s="456"/>
      <c r="Y1014" s="456"/>
    </row>
    <row r="1015" spans="1:25" s="319" customFormat="1" ht="15" customHeight="1">
      <c r="A1015" s="319">
        <v>1005</v>
      </c>
      <c r="B1015" s="319">
        <f t="shared" si="359"/>
        <v>7</v>
      </c>
      <c r="C1015" s="320">
        <v>6632221</v>
      </c>
      <c r="D1015" s="320"/>
      <c r="E1015" s="320"/>
      <c r="F1015" s="347" t="s">
        <v>250</v>
      </c>
      <c r="G1015" s="347"/>
      <c r="H1015" s="347" t="s">
        <v>250</v>
      </c>
      <c r="I1015" s="347" t="s">
        <v>250</v>
      </c>
      <c r="J1015" s="347" t="s">
        <v>250</v>
      </c>
      <c r="K1015" s="354">
        <v>6632221</v>
      </c>
      <c r="L1015" s="347" t="s">
        <v>250</v>
      </c>
      <c r="M1015" s="347" t="s">
        <v>250</v>
      </c>
      <c r="N1015" s="354" t="s">
        <v>759</v>
      </c>
      <c r="O1015" s="360"/>
      <c r="Q1015" s="349">
        <f t="shared" ref="Q1015:Q1017" si="374">O1015</f>
        <v>0</v>
      </c>
      <c r="R1015" s="319" t="s">
        <v>250</v>
      </c>
      <c r="S1015" s="360"/>
      <c r="U1015" s="349">
        <f t="shared" ref="U1015:U1017" si="375">S1015</f>
        <v>0</v>
      </c>
      <c r="W1015" s="457"/>
      <c r="X1015" s="457"/>
      <c r="Y1015" s="457"/>
    </row>
    <row r="1016" spans="1:25" s="319" customFormat="1" ht="15" customHeight="1">
      <c r="A1016" s="319">
        <v>1006</v>
      </c>
      <c r="B1016" s="319">
        <f t="shared" si="359"/>
        <v>7</v>
      </c>
      <c r="C1016" s="320">
        <v>6632222</v>
      </c>
      <c r="D1016" s="320"/>
      <c r="E1016" s="320"/>
      <c r="F1016" s="347" t="s">
        <v>250</v>
      </c>
      <c r="G1016" s="347"/>
      <c r="H1016" s="347" t="s">
        <v>250</v>
      </c>
      <c r="I1016" s="347" t="s">
        <v>250</v>
      </c>
      <c r="J1016" s="347" t="s">
        <v>250</v>
      </c>
      <c r="K1016" s="354">
        <v>6632222</v>
      </c>
      <c r="L1016" s="347" t="s">
        <v>250</v>
      </c>
      <c r="M1016" s="347" t="s">
        <v>250</v>
      </c>
      <c r="N1016" s="354" t="s">
        <v>760</v>
      </c>
      <c r="O1016" s="360"/>
      <c r="Q1016" s="349">
        <f t="shared" si="374"/>
        <v>0</v>
      </c>
      <c r="R1016" s="319" t="s">
        <v>250</v>
      </c>
      <c r="S1016" s="360"/>
      <c r="U1016" s="349">
        <f t="shared" si="375"/>
        <v>0</v>
      </c>
      <c r="W1016" s="457"/>
      <c r="X1016" s="457"/>
      <c r="Y1016" s="457"/>
    </row>
    <row r="1017" spans="1:25" s="319" customFormat="1" ht="15" customHeight="1">
      <c r="A1017" s="319">
        <v>1007</v>
      </c>
      <c r="B1017" s="319">
        <f t="shared" si="359"/>
        <v>7</v>
      </c>
      <c r="C1017" s="320">
        <v>6632228</v>
      </c>
      <c r="D1017" s="320"/>
      <c r="E1017" s="320"/>
      <c r="F1017" s="347" t="s">
        <v>250</v>
      </c>
      <c r="G1017" s="347"/>
      <c r="H1017" s="347" t="s">
        <v>250</v>
      </c>
      <c r="I1017" s="347" t="s">
        <v>250</v>
      </c>
      <c r="J1017" s="347" t="s">
        <v>250</v>
      </c>
      <c r="K1017" s="354">
        <v>6632228</v>
      </c>
      <c r="L1017" s="347" t="s">
        <v>250</v>
      </c>
      <c r="M1017" s="347" t="s">
        <v>250</v>
      </c>
      <c r="N1017" s="354" t="s">
        <v>761</v>
      </c>
      <c r="O1017" s="360"/>
      <c r="Q1017" s="349">
        <f t="shared" si="374"/>
        <v>0</v>
      </c>
      <c r="R1017" s="319" t="s">
        <v>250</v>
      </c>
      <c r="S1017" s="360"/>
      <c r="U1017" s="349">
        <f t="shared" si="375"/>
        <v>0</v>
      </c>
      <c r="W1017" s="457"/>
      <c r="X1017" s="457"/>
      <c r="Y1017" s="457"/>
    </row>
    <row r="1018" spans="1:25" ht="15" customHeight="1">
      <c r="A1018" s="319">
        <v>1008</v>
      </c>
      <c r="B1018" s="319">
        <f t="shared" si="359"/>
        <v>5</v>
      </c>
      <c r="C1018" s="320">
        <v>66323</v>
      </c>
      <c r="D1018" s="320" t="s">
        <v>1547</v>
      </c>
      <c r="F1018" s="343" t="s">
        <v>250</v>
      </c>
      <c r="G1018" s="343"/>
      <c r="H1018" s="343" t="s">
        <v>250</v>
      </c>
      <c r="I1018" s="350">
        <v>66323</v>
      </c>
      <c r="J1018" s="343" t="s">
        <v>250</v>
      </c>
      <c r="K1018" s="343" t="s">
        <v>250</v>
      </c>
      <c r="L1018" s="343" t="s">
        <v>250</v>
      </c>
      <c r="M1018" s="343" t="s">
        <v>250</v>
      </c>
      <c r="N1018" s="350" t="s">
        <v>762</v>
      </c>
      <c r="O1018" s="345"/>
      <c r="Q1018" s="345">
        <f>O1018-Q1019-Q1020-Q1021-Q1022-Q1023-Q1024-Q1025-Q1026-Q1027-Q1028-Q1029-Q1030-Q1031-Q1032-Q1033-Q1034-Q1035-Q1036-Q1037-Q1038-Q1039-Q1040</f>
        <v>0</v>
      </c>
      <c r="R1018" s="324" t="s">
        <v>250</v>
      </c>
      <c r="S1018" s="345"/>
      <c r="U1018" s="345">
        <f>S1018+U1019+U1020+U1032+U1033+U1037+U1038+U1039+U1040</f>
        <v>0</v>
      </c>
      <c r="W1018" s="462"/>
      <c r="X1018" s="463"/>
      <c r="Y1018" s="464"/>
    </row>
    <row r="1019" spans="1:25" ht="15" customHeight="1">
      <c r="A1019" s="319">
        <v>1009</v>
      </c>
      <c r="B1019" s="319">
        <f t="shared" si="359"/>
        <v>6</v>
      </c>
      <c r="C1019" s="320">
        <v>663231</v>
      </c>
      <c r="D1019" s="320" t="s">
        <v>1547</v>
      </c>
      <c r="F1019" s="343" t="s">
        <v>250</v>
      </c>
      <c r="G1019" s="343"/>
      <c r="H1019" s="343" t="s">
        <v>250</v>
      </c>
      <c r="I1019" s="343" t="s">
        <v>250</v>
      </c>
      <c r="J1019" s="352">
        <v>663231</v>
      </c>
      <c r="K1019" s="343" t="s">
        <v>250</v>
      </c>
      <c r="L1019" s="343" t="s">
        <v>250</v>
      </c>
      <c r="M1019" s="343" t="s">
        <v>250</v>
      </c>
      <c r="N1019" s="352" t="s">
        <v>763</v>
      </c>
      <c r="O1019" s="345"/>
      <c r="Q1019" s="345">
        <f>O1019</f>
        <v>0</v>
      </c>
      <c r="R1019" s="324" t="s">
        <v>250</v>
      </c>
      <c r="S1019" s="345"/>
      <c r="U1019" s="345">
        <f>S1019</f>
        <v>0</v>
      </c>
      <c r="W1019" s="456"/>
      <c r="X1019" s="456"/>
      <c r="Y1019" s="456"/>
    </row>
    <row r="1020" spans="1:25" ht="15" customHeight="1">
      <c r="A1020" s="319">
        <v>1010</v>
      </c>
      <c r="B1020" s="319">
        <f t="shared" si="359"/>
        <v>6</v>
      </c>
      <c r="C1020" s="320">
        <v>663232</v>
      </c>
      <c r="D1020" s="320" t="s">
        <v>1547</v>
      </c>
      <c r="F1020" s="343" t="s">
        <v>250</v>
      </c>
      <c r="G1020" s="343"/>
      <c r="H1020" s="343" t="s">
        <v>250</v>
      </c>
      <c r="I1020" s="343" t="s">
        <v>250</v>
      </c>
      <c r="J1020" s="352">
        <v>663232</v>
      </c>
      <c r="K1020" s="343" t="s">
        <v>250</v>
      </c>
      <c r="L1020" s="343" t="s">
        <v>250</v>
      </c>
      <c r="M1020" s="343" t="s">
        <v>250</v>
      </c>
      <c r="N1020" s="352" t="s">
        <v>498</v>
      </c>
      <c r="O1020" s="345"/>
      <c r="Q1020" s="345">
        <f>O1020-Q1021-Q1022-Q1023-Q1024-Q1025-Q1026-Q1027-Q1028-Q1029-Q1030-Q1031</f>
        <v>0</v>
      </c>
      <c r="R1020" s="324" t="s">
        <v>250</v>
      </c>
      <c r="S1020" s="345"/>
      <c r="U1020" s="345">
        <f>S1020+U1021+U1027+U1031</f>
        <v>0</v>
      </c>
      <c r="W1020" s="456"/>
      <c r="X1020" s="456"/>
      <c r="Y1020" s="456"/>
    </row>
    <row r="1021" spans="1:25" ht="15" customHeight="1">
      <c r="A1021" s="319">
        <v>1011</v>
      </c>
      <c r="B1021" s="319">
        <f t="shared" si="359"/>
        <v>7</v>
      </c>
      <c r="C1021" s="320">
        <v>6632321</v>
      </c>
      <c r="D1021" s="320" t="s">
        <v>1547</v>
      </c>
      <c r="F1021" s="343" t="s">
        <v>250</v>
      </c>
      <c r="G1021" s="343"/>
      <c r="H1021" s="343" t="s">
        <v>250</v>
      </c>
      <c r="I1021" s="343" t="s">
        <v>250</v>
      </c>
      <c r="J1021" s="343" t="s">
        <v>250</v>
      </c>
      <c r="K1021" s="357">
        <v>6632321</v>
      </c>
      <c r="L1021" s="343" t="s">
        <v>250</v>
      </c>
      <c r="M1021" s="343" t="s">
        <v>250</v>
      </c>
      <c r="N1021" s="357" t="s">
        <v>764</v>
      </c>
      <c r="O1021" s="345"/>
      <c r="Q1021" s="345">
        <f>O1021-Q1022-Q1023-Q1024-Q1025-Q1026</f>
        <v>0</v>
      </c>
      <c r="R1021" s="324" t="s">
        <v>250</v>
      </c>
      <c r="S1021" s="345"/>
      <c r="U1021" s="345">
        <f>S1021+U1022+U1023+U1024+U1025+U1026</f>
        <v>0</v>
      </c>
      <c r="W1021" s="456"/>
      <c r="X1021" s="456"/>
      <c r="Y1021" s="456"/>
    </row>
    <row r="1022" spans="1:25" ht="15" customHeight="1">
      <c r="A1022" s="319">
        <v>1012</v>
      </c>
      <c r="B1022" s="319">
        <f t="shared" si="359"/>
        <v>8</v>
      </c>
      <c r="C1022" s="320">
        <v>66323211</v>
      </c>
      <c r="D1022" s="320" t="s">
        <v>1547</v>
      </c>
      <c r="F1022" s="343" t="s">
        <v>250</v>
      </c>
      <c r="G1022" s="343"/>
      <c r="H1022" s="343" t="s">
        <v>250</v>
      </c>
      <c r="I1022" s="343" t="s">
        <v>250</v>
      </c>
      <c r="J1022" s="343" t="s">
        <v>250</v>
      </c>
      <c r="K1022" s="343" t="s">
        <v>250</v>
      </c>
      <c r="L1022" s="358">
        <v>66323211</v>
      </c>
      <c r="M1022" s="343" t="s">
        <v>250</v>
      </c>
      <c r="N1022" s="358" t="s">
        <v>765</v>
      </c>
      <c r="O1022" s="345"/>
      <c r="Q1022" s="345">
        <f t="shared" ref="Q1022:Q1026" si="376">O1022</f>
        <v>0</v>
      </c>
      <c r="R1022" s="324" t="s">
        <v>250</v>
      </c>
      <c r="S1022" s="345"/>
      <c r="U1022" s="345">
        <f t="shared" ref="U1022:U1026" si="377">S1022</f>
        <v>0</v>
      </c>
      <c r="W1022" s="456"/>
      <c r="X1022" s="456"/>
      <c r="Y1022" s="456"/>
    </row>
    <row r="1023" spans="1:25" ht="15" customHeight="1">
      <c r="A1023" s="319">
        <v>1013</v>
      </c>
      <c r="B1023" s="319">
        <f t="shared" si="359"/>
        <v>8</v>
      </c>
      <c r="C1023" s="320">
        <v>66323212</v>
      </c>
      <c r="D1023" s="320" t="s">
        <v>1547</v>
      </c>
      <c r="F1023" s="343" t="s">
        <v>250</v>
      </c>
      <c r="G1023" s="343"/>
      <c r="H1023" s="343" t="s">
        <v>250</v>
      </c>
      <c r="I1023" s="343" t="s">
        <v>250</v>
      </c>
      <c r="J1023" s="343" t="s">
        <v>250</v>
      </c>
      <c r="K1023" s="343" t="s">
        <v>250</v>
      </c>
      <c r="L1023" s="358">
        <v>66323212</v>
      </c>
      <c r="M1023" s="343" t="s">
        <v>250</v>
      </c>
      <c r="N1023" s="358" t="s">
        <v>766</v>
      </c>
      <c r="O1023" s="345"/>
      <c r="Q1023" s="345">
        <f t="shared" si="376"/>
        <v>0</v>
      </c>
      <c r="R1023" s="324" t="s">
        <v>250</v>
      </c>
      <c r="S1023" s="345"/>
      <c r="U1023" s="345">
        <f t="shared" si="377"/>
        <v>0</v>
      </c>
      <c r="W1023" s="456"/>
      <c r="X1023" s="456"/>
      <c r="Y1023" s="456"/>
    </row>
    <row r="1024" spans="1:25" ht="15" customHeight="1">
      <c r="A1024" s="319">
        <v>1014</v>
      </c>
      <c r="B1024" s="319">
        <f t="shared" si="359"/>
        <v>8</v>
      </c>
      <c r="C1024" s="320">
        <v>66323213</v>
      </c>
      <c r="D1024" s="320" t="s">
        <v>1547</v>
      </c>
      <c r="F1024" s="343" t="s">
        <v>250</v>
      </c>
      <c r="G1024" s="343"/>
      <c r="H1024" s="343" t="s">
        <v>250</v>
      </c>
      <c r="I1024" s="343" t="s">
        <v>250</v>
      </c>
      <c r="J1024" s="343" t="s">
        <v>250</v>
      </c>
      <c r="K1024" s="343" t="s">
        <v>250</v>
      </c>
      <c r="L1024" s="358">
        <v>66323213</v>
      </c>
      <c r="M1024" s="343" t="s">
        <v>250</v>
      </c>
      <c r="N1024" s="358" t="s">
        <v>767</v>
      </c>
      <c r="O1024" s="345"/>
      <c r="Q1024" s="345">
        <f t="shared" si="376"/>
        <v>0</v>
      </c>
      <c r="R1024" s="324" t="s">
        <v>250</v>
      </c>
      <c r="S1024" s="345"/>
      <c r="U1024" s="345">
        <f t="shared" si="377"/>
        <v>0</v>
      </c>
      <c r="W1024" s="456"/>
      <c r="X1024" s="456"/>
      <c r="Y1024" s="456"/>
    </row>
    <row r="1025" spans="1:25" ht="15" customHeight="1">
      <c r="A1025" s="319">
        <v>1015</v>
      </c>
      <c r="B1025" s="319">
        <f t="shared" si="359"/>
        <v>8</v>
      </c>
      <c r="C1025" s="320">
        <v>66323214</v>
      </c>
      <c r="D1025" s="320" t="s">
        <v>1547</v>
      </c>
      <c r="F1025" s="343" t="s">
        <v>250</v>
      </c>
      <c r="G1025" s="343"/>
      <c r="H1025" s="343" t="s">
        <v>250</v>
      </c>
      <c r="I1025" s="343" t="s">
        <v>250</v>
      </c>
      <c r="J1025" s="343" t="s">
        <v>250</v>
      </c>
      <c r="K1025" s="343" t="s">
        <v>250</v>
      </c>
      <c r="L1025" s="358">
        <v>66323214</v>
      </c>
      <c r="M1025" s="343" t="s">
        <v>250</v>
      </c>
      <c r="N1025" s="358" t="s">
        <v>768</v>
      </c>
      <c r="O1025" s="345"/>
      <c r="Q1025" s="345">
        <f t="shared" si="376"/>
        <v>0</v>
      </c>
      <c r="R1025" s="324" t="s">
        <v>250</v>
      </c>
      <c r="S1025" s="345"/>
      <c r="U1025" s="345">
        <f t="shared" si="377"/>
        <v>0</v>
      </c>
      <c r="W1025" s="456"/>
      <c r="X1025" s="456"/>
      <c r="Y1025" s="456"/>
    </row>
    <row r="1026" spans="1:25" ht="15" customHeight="1">
      <c r="A1026" s="319">
        <v>1016</v>
      </c>
      <c r="B1026" s="319">
        <f t="shared" si="359"/>
        <v>8</v>
      </c>
      <c r="C1026" s="320">
        <v>66323218</v>
      </c>
      <c r="D1026" s="320" t="s">
        <v>1547</v>
      </c>
      <c r="F1026" s="343" t="s">
        <v>250</v>
      </c>
      <c r="G1026" s="343"/>
      <c r="H1026" s="343" t="s">
        <v>250</v>
      </c>
      <c r="I1026" s="343" t="s">
        <v>250</v>
      </c>
      <c r="J1026" s="343" t="s">
        <v>250</v>
      </c>
      <c r="K1026" s="343" t="s">
        <v>250</v>
      </c>
      <c r="L1026" s="358">
        <v>66323218</v>
      </c>
      <c r="M1026" s="343" t="s">
        <v>250</v>
      </c>
      <c r="N1026" s="358" t="s">
        <v>769</v>
      </c>
      <c r="O1026" s="345"/>
      <c r="Q1026" s="345">
        <f t="shared" si="376"/>
        <v>0</v>
      </c>
      <c r="R1026" s="324" t="s">
        <v>250</v>
      </c>
      <c r="S1026" s="345"/>
      <c r="U1026" s="345">
        <f t="shared" si="377"/>
        <v>0</v>
      </c>
      <c r="W1026" s="456"/>
      <c r="X1026" s="456"/>
      <c r="Y1026" s="456"/>
    </row>
    <row r="1027" spans="1:25" ht="15" customHeight="1">
      <c r="A1027" s="319">
        <v>1017</v>
      </c>
      <c r="B1027" s="319">
        <f t="shared" si="359"/>
        <v>7</v>
      </c>
      <c r="C1027" s="320">
        <v>6632322</v>
      </c>
      <c r="D1027" s="320" t="s">
        <v>1547</v>
      </c>
      <c r="F1027" s="343" t="s">
        <v>250</v>
      </c>
      <c r="G1027" s="343"/>
      <c r="H1027" s="343" t="s">
        <v>250</v>
      </c>
      <c r="I1027" s="343" t="s">
        <v>250</v>
      </c>
      <c r="J1027" s="343" t="s">
        <v>250</v>
      </c>
      <c r="K1027" s="357">
        <v>6632322</v>
      </c>
      <c r="L1027" s="343" t="s">
        <v>250</v>
      </c>
      <c r="M1027" s="343" t="s">
        <v>250</v>
      </c>
      <c r="N1027" s="357" t="s">
        <v>770</v>
      </c>
      <c r="O1027" s="345"/>
      <c r="Q1027" s="345">
        <f>O1027-Q1028-Q1029-Q1030</f>
        <v>0</v>
      </c>
      <c r="R1027" s="324" t="s">
        <v>250</v>
      </c>
      <c r="S1027" s="345"/>
      <c r="U1027" s="345">
        <f>S1027+U1028+U1029+U1030</f>
        <v>0</v>
      </c>
      <c r="W1027" s="456"/>
      <c r="X1027" s="456"/>
      <c r="Y1027" s="456"/>
    </row>
    <row r="1028" spans="1:25" ht="15" customHeight="1">
      <c r="A1028" s="319">
        <v>1018</v>
      </c>
      <c r="B1028" s="319">
        <f t="shared" si="359"/>
        <v>8</v>
      </c>
      <c r="C1028" s="320">
        <v>66323221</v>
      </c>
      <c r="D1028" s="320" t="s">
        <v>1547</v>
      </c>
      <c r="F1028" s="343" t="s">
        <v>250</v>
      </c>
      <c r="G1028" s="343"/>
      <c r="H1028" s="343" t="s">
        <v>250</v>
      </c>
      <c r="I1028" s="343" t="s">
        <v>250</v>
      </c>
      <c r="J1028" s="343" t="s">
        <v>250</v>
      </c>
      <c r="K1028" s="343" t="s">
        <v>250</v>
      </c>
      <c r="L1028" s="358">
        <v>66323221</v>
      </c>
      <c r="M1028" s="343" t="s">
        <v>250</v>
      </c>
      <c r="N1028" s="358" t="s">
        <v>771</v>
      </c>
      <c r="O1028" s="345"/>
      <c r="Q1028" s="345">
        <f t="shared" ref="Q1028:Q1030" si="378">O1028</f>
        <v>0</v>
      </c>
      <c r="R1028" s="324" t="s">
        <v>250</v>
      </c>
      <c r="S1028" s="345"/>
      <c r="U1028" s="345">
        <f t="shared" ref="U1028:U1030" si="379">S1028</f>
        <v>0</v>
      </c>
      <c r="W1028" s="456"/>
      <c r="X1028" s="456"/>
      <c r="Y1028" s="456"/>
    </row>
    <row r="1029" spans="1:25" ht="15" customHeight="1">
      <c r="A1029" s="319">
        <v>1019</v>
      </c>
      <c r="B1029" s="319">
        <f t="shared" si="359"/>
        <v>8</v>
      </c>
      <c r="C1029" s="320">
        <v>66323222</v>
      </c>
      <c r="D1029" s="320" t="s">
        <v>1547</v>
      </c>
      <c r="F1029" s="343" t="s">
        <v>250</v>
      </c>
      <c r="G1029" s="343"/>
      <c r="H1029" s="343" t="s">
        <v>250</v>
      </c>
      <c r="I1029" s="343" t="s">
        <v>250</v>
      </c>
      <c r="J1029" s="343" t="s">
        <v>250</v>
      </c>
      <c r="K1029" s="343" t="s">
        <v>250</v>
      </c>
      <c r="L1029" s="358">
        <v>66323222</v>
      </c>
      <c r="M1029" s="343" t="s">
        <v>250</v>
      </c>
      <c r="N1029" s="358" t="s">
        <v>772</v>
      </c>
      <c r="O1029" s="345"/>
      <c r="Q1029" s="345">
        <f t="shared" si="378"/>
        <v>0</v>
      </c>
      <c r="R1029" s="324" t="s">
        <v>250</v>
      </c>
      <c r="S1029" s="345"/>
      <c r="U1029" s="345">
        <f t="shared" si="379"/>
        <v>0</v>
      </c>
      <c r="W1029" s="456"/>
      <c r="X1029" s="456"/>
      <c r="Y1029" s="456"/>
    </row>
    <row r="1030" spans="1:25" ht="15" customHeight="1">
      <c r="A1030" s="319">
        <v>1020</v>
      </c>
      <c r="B1030" s="319">
        <f t="shared" si="359"/>
        <v>8</v>
      </c>
      <c r="C1030" s="320">
        <v>66323228</v>
      </c>
      <c r="D1030" s="320" t="s">
        <v>1547</v>
      </c>
      <c r="F1030" s="343" t="s">
        <v>250</v>
      </c>
      <c r="G1030" s="343"/>
      <c r="H1030" s="343" t="s">
        <v>250</v>
      </c>
      <c r="I1030" s="343" t="s">
        <v>250</v>
      </c>
      <c r="J1030" s="343" t="s">
        <v>250</v>
      </c>
      <c r="K1030" s="343" t="s">
        <v>250</v>
      </c>
      <c r="L1030" s="358">
        <v>66323228</v>
      </c>
      <c r="M1030" s="343" t="s">
        <v>250</v>
      </c>
      <c r="N1030" s="358" t="s">
        <v>773</v>
      </c>
      <c r="O1030" s="345"/>
      <c r="Q1030" s="345">
        <f t="shared" si="378"/>
        <v>0</v>
      </c>
      <c r="R1030" s="324" t="s">
        <v>250</v>
      </c>
      <c r="S1030" s="345"/>
      <c r="U1030" s="345">
        <f t="shared" si="379"/>
        <v>0</v>
      </c>
      <c r="W1030" s="456"/>
      <c r="X1030" s="456"/>
      <c r="Y1030" s="456"/>
    </row>
    <row r="1031" spans="1:25" ht="15" customHeight="1">
      <c r="A1031" s="319">
        <v>1021</v>
      </c>
      <c r="B1031" s="319">
        <f t="shared" si="359"/>
        <v>7</v>
      </c>
      <c r="C1031" s="320">
        <v>6632328</v>
      </c>
      <c r="D1031" s="320" t="s">
        <v>1547</v>
      </c>
      <c r="F1031" s="343" t="s">
        <v>250</v>
      </c>
      <c r="G1031" s="343"/>
      <c r="H1031" s="343" t="s">
        <v>250</v>
      </c>
      <c r="I1031" s="343" t="s">
        <v>250</v>
      </c>
      <c r="J1031" s="343" t="s">
        <v>250</v>
      </c>
      <c r="K1031" s="357">
        <v>6632328</v>
      </c>
      <c r="L1031" s="343" t="s">
        <v>250</v>
      </c>
      <c r="M1031" s="343" t="s">
        <v>250</v>
      </c>
      <c r="N1031" s="357" t="s">
        <v>774</v>
      </c>
      <c r="O1031" s="345"/>
      <c r="Q1031" s="345">
        <f>O1031</f>
        <v>0</v>
      </c>
      <c r="R1031" s="324" t="s">
        <v>250</v>
      </c>
      <c r="S1031" s="345"/>
      <c r="U1031" s="345">
        <f>S1031</f>
        <v>0</v>
      </c>
      <c r="W1031" s="462"/>
      <c r="X1031" s="463"/>
      <c r="Y1031" s="464"/>
    </row>
    <row r="1032" spans="1:25" ht="15" customHeight="1">
      <c r="A1032" s="319">
        <v>1022</v>
      </c>
      <c r="B1032" s="319">
        <f t="shared" si="359"/>
        <v>6</v>
      </c>
      <c r="C1032" s="320">
        <v>663233</v>
      </c>
      <c r="D1032" s="320" t="s">
        <v>1547</v>
      </c>
      <c r="F1032" s="343" t="s">
        <v>250</v>
      </c>
      <c r="G1032" s="343"/>
      <c r="H1032" s="343" t="s">
        <v>250</v>
      </c>
      <c r="I1032" s="343" t="s">
        <v>250</v>
      </c>
      <c r="J1032" s="352">
        <v>663233</v>
      </c>
      <c r="K1032" s="343" t="s">
        <v>250</v>
      </c>
      <c r="L1032" s="343" t="s">
        <v>250</v>
      </c>
      <c r="M1032" s="343" t="s">
        <v>250</v>
      </c>
      <c r="N1032" s="352" t="s">
        <v>398</v>
      </c>
      <c r="O1032" s="345"/>
      <c r="Q1032" s="345">
        <f>O1032</f>
        <v>0</v>
      </c>
      <c r="R1032" s="324" t="s">
        <v>250</v>
      </c>
      <c r="S1032" s="345"/>
      <c r="U1032" s="345">
        <f>S1032</f>
        <v>0</v>
      </c>
      <c r="W1032" s="456"/>
      <c r="X1032" s="456"/>
      <c r="Y1032" s="456"/>
    </row>
    <row r="1033" spans="1:25" ht="15" customHeight="1">
      <c r="A1033" s="319">
        <v>1023</v>
      </c>
      <c r="B1033" s="319">
        <f t="shared" si="359"/>
        <v>6</v>
      </c>
      <c r="C1033" s="320">
        <v>663234</v>
      </c>
      <c r="D1033" s="320" t="s">
        <v>1547</v>
      </c>
      <c r="F1033" s="343" t="s">
        <v>250</v>
      </c>
      <c r="G1033" s="343"/>
      <c r="H1033" s="343" t="s">
        <v>250</v>
      </c>
      <c r="I1033" s="343" t="s">
        <v>250</v>
      </c>
      <c r="J1033" s="352">
        <v>663234</v>
      </c>
      <c r="K1033" s="343" t="s">
        <v>250</v>
      </c>
      <c r="L1033" s="343" t="s">
        <v>250</v>
      </c>
      <c r="M1033" s="343" t="s">
        <v>250</v>
      </c>
      <c r="N1033" s="352" t="s">
        <v>399</v>
      </c>
      <c r="O1033" s="345"/>
      <c r="Q1033" s="345">
        <f>O1033-Q1034-Q1035-Q1036</f>
        <v>0</v>
      </c>
      <c r="R1033" s="324" t="s">
        <v>250</v>
      </c>
      <c r="S1033" s="345"/>
      <c r="U1033" s="345">
        <f>S1033+U1034+U1035+U1036</f>
        <v>0</v>
      </c>
      <c r="W1033" s="462"/>
      <c r="X1033" s="463"/>
      <c r="Y1033" s="464"/>
    </row>
    <row r="1034" spans="1:25" s="319" customFormat="1" ht="15" customHeight="1">
      <c r="A1034" s="319">
        <v>1024</v>
      </c>
      <c r="B1034" s="319">
        <f t="shared" si="359"/>
        <v>7</v>
      </c>
      <c r="C1034" s="320">
        <v>6632341</v>
      </c>
      <c r="D1034" s="320"/>
      <c r="E1034" s="320"/>
      <c r="F1034" s="347" t="s">
        <v>250</v>
      </c>
      <c r="G1034" s="347"/>
      <c r="H1034" s="347" t="s">
        <v>250</v>
      </c>
      <c r="I1034" s="347" t="s">
        <v>250</v>
      </c>
      <c r="J1034" s="347" t="s">
        <v>250</v>
      </c>
      <c r="K1034" s="354">
        <v>6632341</v>
      </c>
      <c r="L1034" s="347" t="s">
        <v>250</v>
      </c>
      <c r="M1034" s="347" t="s">
        <v>250</v>
      </c>
      <c r="N1034" s="354" t="s">
        <v>399</v>
      </c>
      <c r="O1034" s="360"/>
      <c r="Q1034" s="349">
        <f t="shared" ref="Q1034:Q1036" si="380">O1034</f>
        <v>0</v>
      </c>
      <c r="R1034" s="319" t="s">
        <v>250</v>
      </c>
      <c r="S1034" s="360"/>
      <c r="U1034" s="349">
        <f t="shared" ref="U1034:U1036" si="381">S1034</f>
        <v>0</v>
      </c>
      <c r="W1034" s="457"/>
      <c r="X1034" s="457"/>
      <c r="Y1034" s="457"/>
    </row>
    <row r="1035" spans="1:25" s="319" customFormat="1" ht="15" customHeight="1">
      <c r="A1035" s="319">
        <v>1025</v>
      </c>
      <c r="B1035" s="319">
        <f t="shared" si="359"/>
        <v>7</v>
      </c>
      <c r="C1035" s="320">
        <v>6632342</v>
      </c>
      <c r="D1035" s="320"/>
      <c r="E1035" s="320"/>
      <c r="F1035" s="347" t="s">
        <v>250</v>
      </c>
      <c r="G1035" s="347"/>
      <c r="H1035" s="347" t="s">
        <v>250</v>
      </c>
      <c r="I1035" s="347" t="s">
        <v>250</v>
      </c>
      <c r="J1035" s="347" t="s">
        <v>250</v>
      </c>
      <c r="K1035" s="354">
        <v>6632342</v>
      </c>
      <c r="L1035" s="347" t="s">
        <v>250</v>
      </c>
      <c r="M1035" s="347" t="s">
        <v>250</v>
      </c>
      <c r="N1035" s="354" t="s">
        <v>775</v>
      </c>
      <c r="O1035" s="360"/>
      <c r="Q1035" s="349">
        <f t="shared" si="380"/>
        <v>0</v>
      </c>
      <c r="R1035" s="319" t="s">
        <v>250</v>
      </c>
      <c r="S1035" s="360"/>
      <c r="U1035" s="349">
        <f t="shared" si="381"/>
        <v>0</v>
      </c>
      <c r="W1035" s="457"/>
      <c r="X1035" s="457"/>
      <c r="Y1035" s="457"/>
    </row>
    <row r="1036" spans="1:25" s="319" customFormat="1" ht="15" customHeight="1">
      <c r="A1036" s="319">
        <v>1026</v>
      </c>
      <c r="B1036" s="319">
        <f t="shared" ref="B1036:B1099" si="382">LEN(C1036)</f>
        <v>7</v>
      </c>
      <c r="C1036" s="320">
        <v>6632348</v>
      </c>
      <c r="D1036" s="320"/>
      <c r="E1036" s="320"/>
      <c r="F1036" s="347" t="s">
        <v>250</v>
      </c>
      <c r="G1036" s="347"/>
      <c r="H1036" s="347" t="s">
        <v>250</v>
      </c>
      <c r="I1036" s="347" t="s">
        <v>250</v>
      </c>
      <c r="J1036" s="347" t="s">
        <v>250</v>
      </c>
      <c r="K1036" s="354">
        <v>6632348</v>
      </c>
      <c r="L1036" s="347" t="s">
        <v>250</v>
      </c>
      <c r="M1036" s="347" t="s">
        <v>250</v>
      </c>
      <c r="N1036" s="354" t="s">
        <v>776</v>
      </c>
      <c r="O1036" s="360"/>
      <c r="Q1036" s="349">
        <f t="shared" si="380"/>
        <v>0</v>
      </c>
      <c r="R1036" s="319" t="s">
        <v>250</v>
      </c>
      <c r="S1036" s="360"/>
      <c r="U1036" s="349">
        <f t="shared" si="381"/>
        <v>0</v>
      </c>
      <c r="W1036" s="457"/>
      <c r="X1036" s="457"/>
      <c r="Y1036" s="457"/>
    </row>
    <row r="1037" spans="1:25" ht="15" customHeight="1">
      <c r="A1037" s="319">
        <v>1027</v>
      </c>
      <c r="B1037" s="319">
        <f t="shared" si="382"/>
        <v>6</v>
      </c>
      <c r="C1037" s="320">
        <v>663235</v>
      </c>
      <c r="D1037" s="320" t="s">
        <v>1547</v>
      </c>
      <c r="F1037" s="343" t="s">
        <v>250</v>
      </c>
      <c r="G1037" s="343"/>
      <c r="H1037" s="343" t="s">
        <v>250</v>
      </c>
      <c r="I1037" s="343" t="s">
        <v>250</v>
      </c>
      <c r="J1037" s="352">
        <v>663235</v>
      </c>
      <c r="K1037" s="343" t="s">
        <v>250</v>
      </c>
      <c r="L1037" s="343" t="s">
        <v>250</v>
      </c>
      <c r="M1037" s="343" t="s">
        <v>250</v>
      </c>
      <c r="N1037" s="352" t="s">
        <v>777</v>
      </c>
      <c r="O1037" s="345"/>
      <c r="Q1037" s="345">
        <f>O1037</f>
        <v>0</v>
      </c>
      <c r="R1037" s="324" t="s">
        <v>250</v>
      </c>
      <c r="S1037" s="345"/>
      <c r="U1037" s="345">
        <f>S1037</f>
        <v>0</v>
      </c>
      <c r="W1037" s="462"/>
      <c r="X1037" s="463"/>
      <c r="Y1037" s="464"/>
    </row>
    <row r="1038" spans="1:25" ht="15" customHeight="1">
      <c r="A1038" s="319">
        <v>1028</v>
      </c>
      <c r="B1038" s="319">
        <f t="shared" si="382"/>
        <v>6</v>
      </c>
      <c r="C1038" s="320">
        <v>663236</v>
      </c>
      <c r="D1038" s="320" t="s">
        <v>1547</v>
      </c>
      <c r="F1038" s="343" t="s">
        <v>250</v>
      </c>
      <c r="G1038" s="343"/>
      <c r="H1038" s="343" t="s">
        <v>250</v>
      </c>
      <c r="I1038" s="343" t="s">
        <v>250</v>
      </c>
      <c r="J1038" s="352">
        <v>663236</v>
      </c>
      <c r="K1038" s="343" t="s">
        <v>250</v>
      </c>
      <c r="L1038" s="343" t="s">
        <v>250</v>
      </c>
      <c r="M1038" s="343" t="s">
        <v>250</v>
      </c>
      <c r="N1038" s="352" t="s">
        <v>778</v>
      </c>
      <c r="O1038" s="345"/>
      <c r="Q1038" s="345">
        <f t="shared" ref="Q1038:Q1040" si="383">O1038</f>
        <v>0</v>
      </c>
      <c r="R1038" s="324" t="s">
        <v>250</v>
      </c>
      <c r="S1038" s="345"/>
      <c r="U1038" s="345">
        <f t="shared" ref="U1038:U1040" si="384">S1038</f>
        <v>0</v>
      </c>
      <c r="W1038" s="456"/>
      <c r="X1038" s="456"/>
      <c r="Y1038" s="456"/>
    </row>
    <row r="1039" spans="1:25" ht="15" customHeight="1">
      <c r="A1039" s="319">
        <v>1029</v>
      </c>
      <c r="B1039" s="319">
        <f t="shared" si="382"/>
        <v>6</v>
      </c>
      <c r="C1039" s="320">
        <v>663237</v>
      </c>
      <c r="D1039" s="320" t="s">
        <v>1547</v>
      </c>
      <c r="F1039" s="343" t="s">
        <v>250</v>
      </c>
      <c r="G1039" s="343"/>
      <c r="H1039" s="343" t="s">
        <v>250</v>
      </c>
      <c r="I1039" s="343" t="s">
        <v>250</v>
      </c>
      <c r="J1039" s="352">
        <v>663237</v>
      </c>
      <c r="K1039" s="343" t="s">
        <v>250</v>
      </c>
      <c r="L1039" s="343" t="s">
        <v>250</v>
      </c>
      <c r="M1039" s="343" t="s">
        <v>250</v>
      </c>
      <c r="N1039" s="352" t="s">
        <v>306</v>
      </c>
      <c r="O1039" s="345"/>
      <c r="Q1039" s="345">
        <f t="shared" si="383"/>
        <v>0</v>
      </c>
      <c r="R1039" s="324" t="s">
        <v>250</v>
      </c>
      <c r="S1039" s="345"/>
      <c r="U1039" s="345">
        <f t="shared" si="384"/>
        <v>0</v>
      </c>
      <c r="W1039" s="456"/>
      <c r="X1039" s="456"/>
      <c r="Y1039" s="456"/>
    </row>
    <row r="1040" spans="1:25" ht="15" customHeight="1">
      <c r="A1040" s="319">
        <v>1030</v>
      </c>
      <c r="B1040" s="319">
        <f t="shared" si="382"/>
        <v>6</v>
      </c>
      <c r="C1040" s="320">
        <v>663238</v>
      </c>
      <c r="D1040" s="320" t="s">
        <v>1547</v>
      </c>
      <c r="F1040" s="343" t="s">
        <v>250</v>
      </c>
      <c r="G1040" s="343"/>
      <c r="H1040" s="343" t="s">
        <v>250</v>
      </c>
      <c r="I1040" s="343" t="s">
        <v>250</v>
      </c>
      <c r="J1040" s="352">
        <v>663238</v>
      </c>
      <c r="K1040" s="343" t="s">
        <v>250</v>
      </c>
      <c r="L1040" s="343" t="s">
        <v>250</v>
      </c>
      <c r="M1040" s="343" t="s">
        <v>250</v>
      </c>
      <c r="N1040" s="352" t="s">
        <v>403</v>
      </c>
      <c r="O1040" s="345"/>
      <c r="Q1040" s="345">
        <f t="shared" si="383"/>
        <v>0</v>
      </c>
      <c r="R1040" s="324" t="s">
        <v>250</v>
      </c>
      <c r="S1040" s="345"/>
      <c r="U1040" s="345">
        <f t="shared" si="384"/>
        <v>0</v>
      </c>
      <c r="W1040" s="462"/>
      <c r="X1040" s="463"/>
      <c r="Y1040" s="464"/>
    </row>
    <row r="1041" spans="1:25" ht="15" customHeight="1">
      <c r="A1041" s="319">
        <v>1031</v>
      </c>
      <c r="B1041" s="319">
        <f t="shared" si="382"/>
        <v>5</v>
      </c>
      <c r="C1041" s="320">
        <v>66324</v>
      </c>
      <c r="D1041" s="320" t="s">
        <v>1547</v>
      </c>
      <c r="F1041" s="343" t="s">
        <v>250</v>
      </c>
      <c r="G1041" s="343"/>
      <c r="H1041" s="343" t="s">
        <v>250</v>
      </c>
      <c r="I1041" s="350">
        <v>66324</v>
      </c>
      <c r="J1041" s="343" t="s">
        <v>250</v>
      </c>
      <c r="K1041" s="343" t="s">
        <v>250</v>
      </c>
      <c r="L1041" s="343" t="s">
        <v>250</v>
      </c>
      <c r="M1041" s="343" t="s">
        <v>250</v>
      </c>
      <c r="N1041" s="350" t="s">
        <v>779</v>
      </c>
      <c r="O1041" s="345"/>
      <c r="Q1041" s="345">
        <f>O1041-Q1042-Q1043-Q1044-Q1045-Q1046-Q1047</f>
        <v>0</v>
      </c>
      <c r="R1041" s="324" t="s">
        <v>250</v>
      </c>
      <c r="S1041" s="345"/>
      <c r="U1041" s="345">
        <f>S1041+U1042+U1046+U1047</f>
        <v>0</v>
      </c>
      <c r="W1041" s="456"/>
      <c r="X1041" s="456"/>
      <c r="Y1041" s="456"/>
    </row>
    <row r="1042" spans="1:25" ht="15" customHeight="1">
      <c r="A1042" s="319">
        <v>1032</v>
      </c>
      <c r="B1042" s="319">
        <f t="shared" si="382"/>
        <v>6</v>
      </c>
      <c r="C1042" s="320">
        <v>663241</v>
      </c>
      <c r="D1042" s="320" t="s">
        <v>1547</v>
      </c>
      <c r="F1042" s="343" t="s">
        <v>250</v>
      </c>
      <c r="G1042" s="343"/>
      <c r="H1042" s="343" t="s">
        <v>250</v>
      </c>
      <c r="I1042" s="343" t="s">
        <v>250</v>
      </c>
      <c r="J1042" s="352">
        <v>663241</v>
      </c>
      <c r="K1042" s="343" t="s">
        <v>250</v>
      </c>
      <c r="L1042" s="343" t="s">
        <v>250</v>
      </c>
      <c r="M1042" s="343" t="s">
        <v>250</v>
      </c>
      <c r="N1042" s="352" t="s">
        <v>722</v>
      </c>
      <c r="O1042" s="345"/>
      <c r="Q1042" s="345">
        <f>O1042-Q1043-Q1044-Q1045</f>
        <v>0</v>
      </c>
      <c r="R1042" s="324" t="s">
        <v>250</v>
      </c>
      <c r="S1042" s="345"/>
      <c r="U1042" s="345">
        <f>S1042+U1043+U1044+U1045</f>
        <v>0</v>
      </c>
      <c r="W1042" s="456"/>
      <c r="X1042" s="456"/>
      <c r="Y1042" s="456"/>
    </row>
    <row r="1043" spans="1:25" s="319" customFormat="1" ht="15" customHeight="1">
      <c r="A1043" s="319">
        <v>1033</v>
      </c>
      <c r="B1043" s="319">
        <f t="shared" si="382"/>
        <v>7</v>
      </c>
      <c r="C1043" s="320">
        <v>6632411</v>
      </c>
      <c r="D1043" s="320"/>
      <c r="E1043" s="320"/>
      <c r="F1043" s="347" t="s">
        <v>250</v>
      </c>
      <c r="G1043" s="347"/>
      <c r="H1043" s="347" t="s">
        <v>250</v>
      </c>
      <c r="I1043" s="347" t="s">
        <v>250</v>
      </c>
      <c r="J1043" s="347" t="s">
        <v>250</v>
      </c>
      <c r="K1043" s="354">
        <v>6632411</v>
      </c>
      <c r="L1043" s="347" t="s">
        <v>250</v>
      </c>
      <c r="M1043" s="347" t="s">
        <v>250</v>
      </c>
      <c r="N1043" s="354" t="s">
        <v>310</v>
      </c>
      <c r="O1043" s="360"/>
      <c r="Q1043" s="349">
        <f t="shared" ref="Q1043:Q1045" si="385">O1043</f>
        <v>0</v>
      </c>
      <c r="R1043" s="319" t="s">
        <v>250</v>
      </c>
      <c r="S1043" s="360"/>
      <c r="U1043" s="349">
        <f t="shared" ref="U1043:U1045" si="386">S1043</f>
        <v>0</v>
      </c>
      <c r="W1043" s="457"/>
      <c r="X1043" s="457"/>
      <c r="Y1043" s="457"/>
    </row>
    <row r="1044" spans="1:25" s="319" customFormat="1" ht="15" customHeight="1">
      <c r="A1044" s="319">
        <v>1034</v>
      </c>
      <c r="B1044" s="319">
        <f t="shared" si="382"/>
        <v>7</v>
      </c>
      <c r="C1044" s="320">
        <v>6632412</v>
      </c>
      <c r="D1044" s="320"/>
      <c r="E1044" s="320"/>
      <c r="F1044" s="347" t="s">
        <v>250</v>
      </c>
      <c r="G1044" s="347"/>
      <c r="H1044" s="347" t="s">
        <v>250</v>
      </c>
      <c r="I1044" s="347" t="s">
        <v>250</v>
      </c>
      <c r="J1044" s="347" t="s">
        <v>250</v>
      </c>
      <c r="K1044" s="354">
        <v>6632412</v>
      </c>
      <c r="L1044" s="347" t="s">
        <v>250</v>
      </c>
      <c r="M1044" s="347" t="s">
        <v>250</v>
      </c>
      <c r="N1044" s="354" t="s">
        <v>723</v>
      </c>
      <c r="O1044" s="360"/>
      <c r="Q1044" s="349">
        <f t="shared" si="385"/>
        <v>0</v>
      </c>
      <c r="R1044" s="319" t="s">
        <v>250</v>
      </c>
      <c r="S1044" s="360"/>
      <c r="U1044" s="349">
        <f t="shared" si="386"/>
        <v>0</v>
      </c>
      <c r="W1044" s="457"/>
      <c r="X1044" s="457"/>
      <c r="Y1044" s="457"/>
    </row>
    <row r="1045" spans="1:25" s="319" customFormat="1" ht="15" customHeight="1">
      <c r="A1045" s="319">
        <v>1035</v>
      </c>
      <c r="B1045" s="319">
        <f t="shared" si="382"/>
        <v>7</v>
      </c>
      <c r="C1045" s="320">
        <v>6632413</v>
      </c>
      <c r="D1045" s="320"/>
      <c r="E1045" s="320"/>
      <c r="F1045" s="347" t="s">
        <v>250</v>
      </c>
      <c r="G1045" s="347"/>
      <c r="H1045" s="347" t="s">
        <v>250</v>
      </c>
      <c r="I1045" s="347" t="s">
        <v>250</v>
      </c>
      <c r="J1045" s="347" t="s">
        <v>250</v>
      </c>
      <c r="K1045" s="354">
        <v>6632413</v>
      </c>
      <c r="L1045" s="347" t="s">
        <v>250</v>
      </c>
      <c r="M1045" s="347" t="s">
        <v>250</v>
      </c>
      <c r="N1045" s="354" t="s">
        <v>732</v>
      </c>
      <c r="O1045" s="360"/>
      <c r="Q1045" s="349">
        <f t="shared" si="385"/>
        <v>0</v>
      </c>
      <c r="R1045" s="319" t="s">
        <v>250</v>
      </c>
      <c r="S1045" s="360"/>
      <c r="U1045" s="349">
        <f t="shared" si="386"/>
        <v>0</v>
      </c>
      <c r="W1045" s="457"/>
      <c r="X1045" s="457"/>
      <c r="Y1045" s="457"/>
    </row>
    <row r="1046" spans="1:25" ht="15" customHeight="1">
      <c r="A1046" s="319">
        <v>1036</v>
      </c>
      <c r="B1046" s="319">
        <f t="shared" si="382"/>
        <v>6</v>
      </c>
      <c r="C1046" s="320">
        <v>663242</v>
      </c>
      <c r="D1046" s="320" t="s">
        <v>1547</v>
      </c>
      <c r="F1046" s="343" t="s">
        <v>250</v>
      </c>
      <c r="G1046" s="343"/>
      <c r="H1046" s="343" t="s">
        <v>250</v>
      </c>
      <c r="I1046" s="343" t="s">
        <v>250</v>
      </c>
      <c r="J1046" s="352">
        <v>663242</v>
      </c>
      <c r="K1046" s="343" t="s">
        <v>250</v>
      </c>
      <c r="L1046" s="343" t="s">
        <v>250</v>
      </c>
      <c r="M1046" s="343" t="s">
        <v>250</v>
      </c>
      <c r="N1046" s="352" t="s">
        <v>394</v>
      </c>
      <c r="O1046" s="345"/>
      <c r="Q1046" s="345">
        <f>O1046</f>
        <v>0</v>
      </c>
      <c r="R1046" s="324" t="s">
        <v>250</v>
      </c>
      <c r="S1046" s="345"/>
      <c r="U1046" s="345">
        <f>S1046</f>
        <v>0</v>
      </c>
      <c r="W1046" s="456"/>
      <c r="X1046" s="456"/>
      <c r="Y1046" s="456"/>
    </row>
    <row r="1047" spans="1:25" ht="15" customHeight="1">
      <c r="A1047" s="319">
        <v>1037</v>
      </c>
      <c r="B1047" s="319">
        <f t="shared" si="382"/>
        <v>6</v>
      </c>
      <c r="C1047" s="320">
        <v>663243</v>
      </c>
      <c r="D1047" s="320" t="s">
        <v>1547</v>
      </c>
      <c r="F1047" s="343" t="s">
        <v>250</v>
      </c>
      <c r="G1047" s="343"/>
      <c r="H1047" s="343" t="s">
        <v>250</v>
      </c>
      <c r="I1047" s="343" t="s">
        <v>250</v>
      </c>
      <c r="J1047" s="352">
        <v>663243</v>
      </c>
      <c r="K1047" s="343" t="s">
        <v>250</v>
      </c>
      <c r="L1047" s="343" t="s">
        <v>250</v>
      </c>
      <c r="M1047" s="343" t="s">
        <v>250</v>
      </c>
      <c r="N1047" s="352" t="s">
        <v>762</v>
      </c>
      <c r="O1047" s="345"/>
      <c r="Q1047" s="345">
        <f>O1047</f>
        <v>0</v>
      </c>
      <c r="R1047" s="324" t="s">
        <v>250</v>
      </c>
      <c r="S1047" s="345"/>
      <c r="U1047" s="345">
        <f>S1047</f>
        <v>0</v>
      </c>
      <c r="W1047" s="456"/>
      <c r="X1047" s="456"/>
      <c r="Y1047" s="456"/>
    </row>
    <row r="1048" spans="1:25" ht="15" customHeight="1">
      <c r="A1048" s="319">
        <v>1038</v>
      </c>
      <c r="B1048" s="319">
        <f t="shared" si="382"/>
        <v>3</v>
      </c>
      <c r="C1048" s="320">
        <v>664</v>
      </c>
      <c r="D1048" s="320" t="s">
        <v>1547</v>
      </c>
      <c r="F1048" s="343" t="s">
        <v>250</v>
      </c>
      <c r="G1048" s="344">
        <v>664</v>
      </c>
      <c r="H1048" s="343" t="s">
        <v>250</v>
      </c>
      <c r="I1048" s="343" t="s">
        <v>250</v>
      </c>
      <c r="J1048" s="343" t="s">
        <v>250</v>
      </c>
      <c r="K1048" s="343" t="s">
        <v>250</v>
      </c>
      <c r="L1048" s="343" t="s">
        <v>250</v>
      </c>
      <c r="M1048" s="343" t="s">
        <v>250</v>
      </c>
      <c r="N1048" s="344" t="s">
        <v>1027</v>
      </c>
      <c r="O1048" s="345"/>
      <c r="Q1048" s="345">
        <f>O1048-SUM(Q1049:Q1063)</f>
        <v>0</v>
      </c>
      <c r="R1048" s="324" t="s">
        <v>250</v>
      </c>
      <c r="S1048" s="345"/>
      <c r="U1048" s="345">
        <f>S1048+U1049+U1050+U1051+U1052+U1053+U1054+U1055+U1056</f>
        <v>0</v>
      </c>
      <c r="W1048" s="456"/>
      <c r="X1048" s="456"/>
      <c r="Y1048" s="456"/>
    </row>
    <row r="1049" spans="1:25" s="319" customFormat="1" ht="15" customHeight="1">
      <c r="A1049" s="319">
        <v>1039</v>
      </c>
      <c r="B1049" s="319">
        <f t="shared" si="382"/>
        <v>4</v>
      </c>
      <c r="C1049" s="320">
        <v>6641</v>
      </c>
      <c r="D1049" s="320"/>
      <c r="E1049" s="320"/>
      <c r="F1049" s="347" t="s">
        <v>250</v>
      </c>
      <c r="G1049" s="347"/>
      <c r="H1049" s="355">
        <v>6641</v>
      </c>
      <c r="I1049" s="347" t="s">
        <v>250</v>
      </c>
      <c r="J1049" s="347" t="s">
        <v>250</v>
      </c>
      <c r="K1049" s="347" t="s">
        <v>250</v>
      </c>
      <c r="L1049" s="347" t="s">
        <v>250</v>
      </c>
      <c r="M1049" s="347" t="s">
        <v>250</v>
      </c>
      <c r="N1049" s="355" t="s">
        <v>974</v>
      </c>
      <c r="O1049" s="360"/>
      <c r="Q1049" s="361">
        <f>O1049</f>
        <v>0</v>
      </c>
      <c r="R1049" s="319" t="s">
        <v>250</v>
      </c>
      <c r="S1049" s="360"/>
      <c r="U1049" s="361">
        <f>S1049</f>
        <v>0</v>
      </c>
      <c r="W1049" s="457"/>
      <c r="X1049" s="457"/>
      <c r="Y1049" s="457"/>
    </row>
    <row r="1050" spans="1:25" s="319" customFormat="1" ht="15" customHeight="1">
      <c r="A1050" s="319">
        <v>1040</v>
      </c>
      <c r="B1050" s="319">
        <f t="shared" si="382"/>
        <v>4</v>
      </c>
      <c r="C1050" s="320">
        <v>6642</v>
      </c>
      <c r="D1050" s="320"/>
      <c r="E1050" s="320"/>
      <c r="F1050" s="347" t="s">
        <v>250</v>
      </c>
      <c r="G1050" s="347"/>
      <c r="H1050" s="355">
        <v>6642</v>
      </c>
      <c r="I1050" s="347" t="s">
        <v>250</v>
      </c>
      <c r="J1050" s="347" t="s">
        <v>250</v>
      </c>
      <c r="K1050" s="347" t="s">
        <v>250</v>
      </c>
      <c r="L1050" s="347" t="s">
        <v>250</v>
      </c>
      <c r="M1050" s="347" t="s">
        <v>250</v>
      </c>
      <c r="N1050" s="355" t="s">
        <v>965</v>
      </c>
      <c r="O1050" s="360"/>
      <c r="Q1050" s="361">
        <f t="shared" ref="Q1050:Q1055" si="387">O1050</f>
        <v>0</v>
      </c>
      <c r="R1050" s="319" t="s">
        <v>250</v>
      </c>
      <c r="S1050" s="360"/>
      <c r="U1050" s="361">
        <f t="shared" ref="U1050:U1055" si="388">S1050</f>
        <v>0</v>
      </c>
      <c r="W1050" s="457"/>
      <c r="X1050" s="457"/>
      <c r="Y1050" s="457"/>
    </row>
    <row r="1051" spans="1:25" s="319" customFormat="1" ht="15" customHeight="1">
      <c r="A1051" s="319">
        <v>1041</v>
      </c>
      <c r="B1051" s="319">
        <f t="shared" si="382"/>
        <v>4</v>
      </c>
      <c r="C1051" s="320">
        <v>6643</v>
      </c>
      <c r="D1051" s="320"/>
      <c r="E1051" s="320"/>
      <c r="F1051" s="347" t="s">
        <v>250</v>
      </c>
      <c r="G1051" s="347"/>
      <c r="H1051" s="355">
        <v>6643</v>
      </c>
      <c r="I1051" s="347" t="s">
        <v>250</v>
      </c>
      <c r="J1051" s="347" t="s">
        <v>250</v>
      </c>
      <c r="K1051" s="347" t="s">
        <v>250</v>
      </c>
      <c r="L1051" s="347" t="s">
        <v>250</v>
      </c>
      <c r="M1051" s="347" t="s">
        <v>250</v>
      </c>
      <c r="N1051" s="355" t="s">
        <v>966</v>
      </c>
      <c r="O1051" s="360"/>
      <c r="Q1051" s="361">
        <f t="shared" si="387"/>
        <v>0</v>
      </c>
      <c r="R1051" s="319" t="s">
        <v>250</v>
      </c>
      <c r="S1051" s="360"/>
      <c r="U1051" s="361">
        <f t="shared" si="388"/>
        <v>0</v>
      </c>
      <c r="W1051" s="457"/>
      <c r="X1051" s="457"/>
      <c r="Y1051" s="457"/>
    </row>
    <row r="1052" spans="1:25" s="319" customFormat="1" ht="15" customHeight="1">
      <c r="A1052" s="319">
        <v>1042</v>
      </c>
      <c r="B1052" s="319">
        <f t="shared" si="382"/>
        <v>4</v>
      </c>
      <c r="C1052" s="320">
        <v>6644</v>
      </c>
      <c r="D1052" s="320"/>
      <c r="E1052" s="320"/>
      <c r="F1052" s="347" t="s">
        <v>250</v>
      </c>
      <c r="G1052" s="347"/>
      <c r="H1052" s="355">
        <v>6644</v>
      </c>
      <c r="I1052" s="347" t="s">
        <v>250</v>
      </c>
      <c r="J1052" s="347" t="s">
        <v>250</v>
      </c>
      <c r="K1052" s="347" t="s">
        <v>250</v>
      </c>
      <c r="L1052" s="347" t="s">
        <v>250</v>
      </c>
      <c r="M1052" s="347" t="s">
        <v>250</v>
      </c>
      <c r="N1052" s="355" t="s">
        <v>967</v>
      </c>
      <c r="O1052" s="360"/>
      <c r="Q1052" s="361">
        <f t="shared" si="387"/>
        <v>0</v>
      </c>
      <c r="R1052" s="319" t="s">
        <v>250</v>
      </c>
      <c r="S1052" s="360"/>
      <c r="U1052" s="361">
        <f t="shared" si="388"/>
        <v>0</v>
      </c>
      <c r="W1052" s="457"/>
      <c r="X1052" s="457"/>
      <c r="Y1052" s="457"/>
    </row>
    <row r="1053" spans="1:25" s="319" customFormat="1" ht="15" customHeight="1">
      <c r="A1053" s="319">
        <v>1043</v>
      </c>
      <c r="B1053" s="319">
        <f t="shared" si="382"/>
        <v>4</v>
      </c>
      <c r="C1053" s="320">
        <v>6645</v>
      </c>
      <c r="D1053" s="320"/>
      <c r="E1053" s="320"/>
      <c r="F1053" s="347" t="s">
        <v>250</v>
      </c>
      <c r="G1053" s="347"/>
      <c r="H1053" s="355">
        <v>6645</v>
      </c>
      <c r="I1053" s="347" t="s">
        <v>250</v>
      </c>
      <c r="J1053" s="347" t="s">
        <v>250</v>
      </c>
      <c r="K1053" s="347" t="s">
        <v>250</v>
      </c>
      <c r="L1053" s="347" t="s">
        <v>250</v>
      </c>
      <c r="M1053" s="347" t="s">
        <v>250</v>
      </c>
      <c r="N1053" s="355" t="s">
        <v>968</v>
      </c>
      <c r="O1053" s="360"/>
      <c r="Q1053" s="361">
        <f t="shared" si="387"/>
        <v>0</v>
      </c>
      <c r="R1053" s="319" t="s">
        <v>250</v>
      </c>
      <c r="S1053" s="360"/>
      <c r="U1053" s="361">
        <f t="shared" si="388"/>
        <v>0</v>
      </c>
      <c r="W1053" s="457"/>
      <c r="X1053" s="457"/>
      <c r="Y1053" s="457"/>
    </row>
    <row r="1054" spans="1:25" s="319" customFormat="1" ht="15" customHeight="1">
      <c r="A1054" s="319">
        <v>1044</v>
      </c>
      <c r="B1054" s="319">
        <f t="shared" si="382"/>
        <v>4</v>
      </c>
      <c r="C1054" s="320">
        <v>6646</v>
      </c>
      <c r="D1054" s="320"/>
      <c r="E1054" s="320"/>
      <c r="F1054" s="347" t="s">
        <v>250</v>
      </c>
      <c r="G1054" s="347"/>
      <c r="H1054" s="355">
        <v>6646</v>
      </c>
      <c r="I1054" s="347" t="s">
        <v>250</v>
      </c>
      <c r="J1054" s="347" t="s">
        <v>250</v>
      </c>
      <c r="K1054" s="347" t="s">
        <v>250</v>
      </c>
      <c r="L1054" s="347" t="s">
        <v>250</v>
      </c>
      <c r="M1054" s="347" t="s">
        <v>250</v>
      </c>
      <c r="N1054" s="355" t="s">
        <v>969</v>
      </c>
      <c r="O1054" s="360"/>
      <c r="Q1054" s="361">
        <f t="shared" si="387"/>
        <v>0</v>
      </c>
      <c r="R1054" s="319" t="s">
        <v>250</v>
      </c>
      <c r="S1054" s="360"/>
      <c r="U1054" s="361">
        <f t="shared" si="388"/>
        <v>0</v>
      </c>
      <c r="W1054" s="457"/>
      <c r="X1054" s="457"/>
      <c r="Y1054" s="457"/>
    </row>
    <row r="1055" spans="1:25" s="319" customFormat="1" ht="15" customHeight="1">
      <c r="A1055" s="319">
        <v>1045</v>
      </c>
      <c r="B1055" s="319">
        <f t="shared" si="382"/>
        <v>4</v>
      </c>
      <c r="C1055" s="320">
        <v>6647</v>
      </c>
      <c r="D1055" s="320"/>
      <c r="E1055" s="320"/>
      <c r="F1055" s="347" t="s">
        <v>250</v>
      </c>
      <c r="G1055" s="347"/>
      <c r="H1055" s="355">
        <v>6647</v>
      </c>
      <c r="I1055" s="347" t="s">
        <v>250</v>
      </c>
      <c r="J1055" s="347" t="s">
        <v>250</v>
      </c>
      <c r="K1055" s="347" t="s">
        <v>250</v>
      </c>
      <c r="L1055" s="347" t="s">
        <v>250</v>
      </c>
      <c r="M1055" s="347" t="s">
        <v>250</v>
      </c>
      <c r="N1055" s="355" t="s">
        <v>970</v>
      </c>
      <c r="O1055" s="360"/>
      <c r="Q1055" s="361">
        <f t="shared" si="387"/>
        <v>0</v>
      </c>
      <c r="R1055" s="319" t="s">
        <v>250</v>
      </c>
      <c r="S1055" s="360"/>
      <c r="U1055" s="361">
        <f t="shared" si="388"/>
        <v>0</v>
      </c>
      <c r="W1055" s="457"/>
      <c r="X1055" s="457"/>
      <c r="Y1055" s="457"/>
    </row>
    <row r="1056" spans="1:25" s="319" customFormat="1" ht="15" customHeight="1">
      <c r="A1056" s="319">
        <v>1046</v>
      </c>
      <c r="B1056" s="319">
        <f t="shared" si="382"/>
        <v>4</v>
      </c>
      <c r="C1056" s="320">
        <v>6648</v>
      </c>
      <c r="D1056" s="320"/>
      <c r="E1056" s="320"/>
      <c r="F1056" s="347" t="s">
        <v>250</v>
      </c>
      <c r="G1056" s="347"/>
      <c r="H1056" s="355">
        <v>6648</v>
      </c>
      <c r="I1056" s="347" t="s">
        <v>250</v>
      </c>
      <c r="J1056" s="347" t="s">
        <v>250</v>
      </c>
      <c r="K1056" s="347" t="s">
        <v>250</v>
      </c>
      <c r="L1056" s="347" t="s">
        <v>250</v>
      </c>
      <c r="M1056" s="347" t="s">
        <v>250</v>
      </c>
      <c r="N1056" s="355" t="s">
        <v>1028</v>
      </c>
      <c r="O1056" s="360"/>
      <c r="Q1056" s="361">
        <f>O1056-Q1057-Q1058-Q1059-Q1060-Q1061-Q1062-Q1063</f>
        <v>0</v>
      </c>
      <c r="R1056" s="319" t="s">
        <v>250</v>
      </c>
      <c r="S1056" s="360"/>
      <c r="U1056" s="361">
        <f>S1056+U1057+U1062+U1063</f>
        <v>0</v>
      </c>
      <c r="W1056" s="457"/>
      <c r="X1056" s="457"/>
      <c r="Y1056" s="457"/>
    </row>
    <row r="1057" spans="1:25" s="319" customFormat="1" ht="15" customHeight="1">
      <c r="A1057" s="319">
        <v>1047</v>
      </c>
      <c r="B1057" s="319">
        <f t="shared" si="382"/>
        <v>5</v>
      </c>
      <c r="C1057" s="320">
        <v>66481</v>
      </c>
      <c r="D1057" s="320"/>
      <c r="E1057" s="320"/>
      <c r="F1057" s="347" t="s">
        <v>250</v>
      </c>
      <c r="G1057" s="347"/>
      <c r="H1057" s="347" t="s">
        <v>250</v>
      </c>
      <c r="I1057" s="348">
        <v>66481</v>
      </c>
      <c r="J1057" s="347" t="s">
        <v>250</v>
      </c>
      <c r="K1057" s="347" t="s">
        <v>250</v>
      </c>
      <c r="L1057" s="347" t="s">
        <v>250</v>
      </c>
      <c r="M1057" s="347" t="s">
        <v>250</v>
      </c>
      <c r="N1057" s="348" t="s">
        <v>1029</v>
      </c>
      <c r="O1057" s="360"/>
      <c r="Q1057" s="361">
        <f>O1057-Q1058-Q1059-Q1060-Q1061</f>
        <v>0</v>
      </c>
      <c r="R1057" s="319" t="s">
        <v>250</v>
      </c>
      <c r="S1057" s="360"/>
      <c r="U1057" s="361">
        <f>S1057+U1058+U1059+U1060+U1061</f>
        <v>0</v>
      </c>
      <c r="W1057" s="457"/>
      <c r="X1057" s="457"/>
      <c r="Y1057" s="457"/>
    </row>
    <row r="1058" spans="1:25" s="319" customFormat="1" ht="15" customHeight="1">
      <c r="A1058" s="319">
        <v>1048</v>
      </c>
      <c r="B1058" s="319">
        <f t="shared" si="382"/>
        <v>6</v>
      </c>
      <c r="C1058" s="320">
        <v>664811</v>
      </c>
      <c r="D1058" s="320"/>
      <c r="E1058" s="320"/>
      <c r="F1058" s="347" t="s">
        <v>250</v>
      </c>
      <c r="G1058" s="347"/>
      <c r="H1058" s="347" t="s">
        <v>250</v>
      </c>
      <c r="I1058" s="347" t="s">
        <v>250</v>
      </c>
      <c r="J1058" s="353">
        <v>664811</v>
      </c>
      <c r="K1058" s="347" t="s">
        <v>250</v>
      </c>
      <c r="L1058" s="347" t="s">
        <v>250</v>
      </c>
      <c r="M1058" s="347" t="s">
        <v>250</v>
      </c>
      <c r="N1058" s="353" t="s">
        <v>1030</v>
      </c>
      <c r="O1058" s="360"/>
      <c r="Q1058" s="349">
        <f t="shared" ref="Q1058:Q1061" si="389">O1058</f>
        <v>0</v>
      </c>
      <c r="R1058" s="319" t="s">
        <v>250</v>
      </c>
      <c r="S1058" s="360"/>
      <c r="U1058" s="349">
        <f t="shared" ref="U1058:U1061" si="390">S1058</f>
        <v>0</v>
      </c>
      <c r="W1058" s="457"/>
      <c r="X1058" s="457"/>
      <c r="Y1058" s="457"/>
    </row>
    <row r="1059" spans="1:25" s="319" customFormat="1" ht="15" customHeight="1">
      <c r="A1059" s="319">
        <v>1049</v>
      </c>
      <c r="B1059" s="319">
        <f t="shared" si="382"/>
        <v>6</v>
      </c>
      <c r="C1059" s="320">
        <v>664812</v>
      </c>
      <c r="D1059" s="320"/>
      <c r="E1059" s="320"/>
      <c r="F1059" s="347" t="s">
        <v>250</v>
      </c>
      <c r="G1059" s="347"/>
      <c r="H1059" s="347" t="s">
        <v>250</v>
      </c>
      <c r="I1059" s="347" t="s">
        <v>250</v>
      </c>
      <c r="J1059" s="353">
        <v>664812</v>
      </c>
      <c r="K1059" s="347" t="s">
        <v>250</v>
      </c>
      <c r="L1059" s="347" t="s">
        <v>250</v>
      </c>
      <c r="M1059" s="347" t="s">
        <v>250</v>
      </c>
      <c r="N1059" s="353" t="s">
        <v>1031</v>
      </c>
      <c r="O1059" s="360"/>
      <c r="Q1059" s="349">
        <f t="shared" si="389"/>
        <v>0</v>
      </c>
      <c r="R1059" s="319" t="s">
        <v>250</v>
      </c>
      <c r="S1059" s="360"/>
      <c r="U1059" s="349">
        <f t="shared" si="390"/>
        <v>0</v>
      </c>
      <c r="W1059" s="457"/>
      <c r="X1059" s="457"/>
      <c r="Y1059" s="457"/>
    </row>
    <row r="1060" spans="1:25" s="319" customFormat="1" ht="15" customHeight="1">
      <c r="A1060" s="319">
        <v>1050</v>
      </c>
      <c r="B1060" s="319">
        <f t="shared" si="382"/>
        <v>6</v>
      </c>
      <c r="C1060" s="320">
        <v>664813</v>
      </c>
      <c r="D1060" s="320"/>
      <c r="E1060" s="320"/>
      <c r="F1060" s="347" t="s">
        <v>250</v>
      </c>
      <c r="G1060" s="347"/>
      <c r="H1060" s="347" t="s">
        <v>250</v>
      </c>
      <c r="I1060" s="347" t="s">
        <v>250</v>
      </c>
      <c r="J1060" s="353">
        <v>664813</v>
      </c>
      <c r="K1060" s="347" t="s">
        <v>250</v>
      </c>
      <c r="L1060" s="347" t="s">
        <v>250</v>
      </c>
      <c r="M1060" s="347" t="s">
        <v>250</v>
      </c>
      <c r="N1060" s="353" t="s">
        <v>1032</v>
      </c>
      <c r="O1060" s="360"/>
      <c r="Q1060" s="349">
        <f t="shared" si="389"/>
        <v>0</v>
      </c>
      <c r="R1060" s="319" t="s">
        <v>250</v>
      </c>
      <c r="S1060" s="360"/>
      <c r="U1060" s="349">
        <f t="shared" si="390"/>
        <v>0</v>
      </c>
      <c r="W1060" s="457"/>
      <c r="X1060" s="457"/>
      <c r="Y1060" s="457"/>
    </row>
    <row r="1061" spans="1:25" s="319" customFormat="1" ht="15" customHeight="1">
      <c r="A1061" s="319">
        <v>1051</v>
      </c>
      <c r="B1061" s="319">
        <f t="shared" si="382"/>
        <v>6</v>
      </c>
      <c r="C1061" s="320">
        <v>664818</v>
      </c>
      <c r="D1061" s="320"/>
      <c r="E1061" s="320"/>
      <c r="F1061" s="347" t="s">
        <v>250</v>
      </c>
      <c r="G1061" s="347"/>
      <c r="H1061" s="347" t="s">
        <v>250</v>
      </c>
      <c r="I1061" s="347" t="s">
        <v>250</v>
      </c>
      <c r="J1061" s="353">
        <v>664818</v>
      </c>
      <c r="K1061" s="347" t="s">
        <v>250</v>
      </c>
      <c r="L1061" s="347" t="s">
        <v>250</v>
      </c>
      <c r="M1061" s="347" t="s">
        <v>250</v>
      </c>
      <c r="N1061" s="353" t="s">
        <v>1033</v>
      </c>
      <c r="O1061" s="360"/>
      <c r="Q1061" s="349">
        <f t="shared" si="389"/>
        <v>0</v>
      </c>
      <c r="R1061" s="319" t="s">
        <v>250</v>
      </c>
      <c r="S1061" s="360"/>
      <c r="U1061" s="349">
        <f t="shared" si="390"/>
        <v>0</v>
      </c>
      <c r="W1061" s="457"/>
      <c r="X1061" s="457"/>
      <c r="Y1061" s="457"/>
    </row>
    <row r="1062" spans="1:25" s="319" customFormat="1" ht="15" customHeight="1">
      <c r="A1062" s="319">
        <v>1052</v>
      </c>
      <c r="B1062" s="319">
        <f t="shared" si="382"/>
        <v>5</v>
      </c>
      <c r="C1062" s="320">
        <v>66482</v>
      </c>
      <c r="D1062" s="320"/>
      <c r="E1062" s="320"/>
      <c r="F1062" s="347" t="s">
        <v>250</v>
      </c>
      <c r="G1062" s="347"/>
      <c r="H1062" s="347" t="s">
        <v>250</v>
      </c>
      <c r="I1062" s="348">
        <v>66482</v>
      </c>
      <c r="J1062" s="347" t="s">
        <v>250</v>
      </c>
      <c r="K1062" s="347" t="s">
        <v>250</v>
      </c>
      <c r="L1062" s="347" t="s">
        <v>250</v>
      </c>
      <c r="M1062" s="347" t="s">
        <v>250</v>
      </c>
      <c r="N1062" s="348" t="s">
        <v>1034</v>
      </c>
      <c r="O1062" s="360"/>
      <c r="Q1062" s="361">
        <f>O1062</f>
        <v>0</v>
      </c>
      <c r="R1062" s="319" t="s">
        <v>250</v>
      </c>
      <c r="S1062" s="360"/>
      <c r="U1062" s="361">
        <f>S1062</f>
        <v>0</v>
      </c>
      <c r="W1062" s="457"/>
      <c r="X1062" s="457"/>
      <c r="Y1062" s="457"/>
    </row>
    <row r="1063" spans="1:25" s="319" customFormat="1" ht="15" customHeight="1">
      <c r="A1063" s="319">
        <v>1053</v>
      </c>
      <c r="B1063" s="319">
        <f t="shared" si="382"/>
        <v>5</v>
      </c>
      <c r="C1063" s="320">
        <v>66483</v>
      </c>
      <c r="D1063" s="320"/>
      <c r="E1063" s="320"/>
      <c r="F1063" s="347" t="s">
        <v>250</v>
      </c>
      <c r="G1063" s="347"/>
      <c r="H1063" s="347" t="s">
        <v>250</v>
      </c>
      <c r="I1063" s="348">
        <v>66483</v>
      </c>
      <c r="J1063" s="347" t="s">
        <v>250</v>
      </c>
      <c r="K1063" s="347" t="s">
        <v>250</v>
      </c>
      <c r="L1063" s="347" t="s">
        <v>250</v>
      </c>
      <c r="M1063" s="347" t="s">
        <v>250</v>
      </c>
      <c r="N1063" s="348" t="s">
        <v>1035</v>
      </c>
      <c r="O1063" s="360"/>
      <c r="Q1063" s="361">
        <f>O1063</f>
        <v>0</v>
      </c>
      <c r="R1063" s="319" t="s">
        <v>250</v>
      </c>
      <c r="S1063" s="360"/>
      <c r="U1063" s="361">
        <f>S1063</f>
        <v>0</v>
      </c>
      <c r="W1063" s="457"/>
      <c r="X1063" s="457"/>
      <c r="Y1063" s="457"/>
    </row>
    <row r="1064" spans="1:25" ht="15" customHeight="1">
      <c r="A1064" s="319">
        <v>1054</v>
      </c>
      <c r="B1064" s="319">
        <f t="shared" si="382"/>
        <v>3</v>
      </c>
      <c r="C1064" s="320">
        <v>665</v>
      </c>
      <c r="D1064" s="320" t="s">
        <v>1547</v>
      </c>
      <c r="F1064" s="343" t="s">
        <v>250</v>
      </c>
      <c r="G1064" s="344">
        <v>665</v>
      </c>
      <c r="H1064" s="343" t="s">
        <v>250</v>
      </c>
      <c r="I1064" s="343" t="s">
        <v>250</v>
      </c>
      <c r="J1064" s="343" t="s">
        <v>250</v>
      </c>
      <c r="K1064" s="343" t="s">
        <v>250</v>
      </c>
      <c r="L1064" s="343" t="s">
        <v>250</v>
      </c>
      <c r="M1064" s="343" t="s">
        <v>250</v>
      </c>
      <c r="N1064" s="344" t="s">
        <v>1036</v>
      </c>
      <c r="O1064" s="345"/>
      <c r="Q1064" s="345">
        <f>O1064-Q1065-Q1066</f>
        <v>0</v>
      </c>
      <c r="R1064" s="324" t="s">
        <v>250</v>
      </c>
      <c r="S1064" s="345"/>
      <c r="U1064" s="345">
        <f>S1064+U1065+U1066</f>
        <v>0</v>
      </c>
      <c r="W1064" s="456"/>
      <c r="X1064" s="456"/>
      <c r="Y1064" s="456"/>
    </row>
    <row r="1065" spans="1:25" s="319" customFormat="1" ht="15" customHeight="1">
      <c r="A1065" s="319">
        <v>1055</v>
      </c>
      <c r="B1065" s="319">
        <f t="shared" si="382"/>
        <v>4</v>
      </c>
      <c r="C1065" s="320">
        <v>6651</v>
      </c>
      <c r="D1065" s="320"/>
      <c r="E1065" s="320"/>
      <c r="F1065" s="347" t="s">
        <v>250</v>
      </c>
      <c r="G1065" s="347"/>
      <c r="H1065" s="355">
        <v>6651</v>
      </c>
      <c r="I1065" s="347" t="s">
        <v>250</v>
      </c>
      <c r="J1065" s="347" t="s">
        <v>250</v>
      </c>
      <c r="K1065" s="347" t="s">
        <v>250</v>
      </c>
      <c r="L1065" s="347" t="s">
        <v>250</v>
      </c>
      <c r="M1065" s="347" t="s">
        <v>250</v>
      </c>
      <c r="N1065" s="355" t="s">
        <v>1037</v>
      </c>
      <c r="O1065" s="360"/>
      <c r="Q1065" s="361">
        <f>O1065</f>
        <v>0</v>
      </c>
      <c r="R1065" s="319" t="s">
        <v>250</v>
      </c>
      <c r="S1065" s="360"/>
      <c r="U1065" s="361">
        <f>S1065</f>
        <v>0</v>
      </c>
      <c r="W1065" s="457"/>
      <c r="X1065" s="457"/>
      <c r="Y1065" s="457"/>
    </row>
    <row r="1066" spans="1:25" s="319" customFormat="1" ht="15" customHeight="1">
      <c r="A1066" s="319">
        <v>1056</v>
      </c>
      <c r="B1066" s="319">
        <f t="shared" si="382"/>
        <v>4</v>
      </c>
      <c r="C1066" s="320">
        <v>6652</v>
      </c>
      <c r="D1066" s="320"/>
      <c r="E1066" s="320"/>
      <c r="F1066" s="347" t="s">
        <v>250</v>
      </c>
      <c r="G1066" s="347"/>
      <c r="H1066" s="355">
        <v>6652</v>
      </c>
      <c r="I1066" s="347" t="s">
        <v>250</v>
      </c>
      <c r="J1066" s="347" t="s">
        <v>250</v>
      </c>
      <c r="K1066" s="347" t="s">
        <v>250</v>
      </c>
      <c r="L1066" s="347" t="s">
        <v>250</v>
      </c>
      <c r="M1066" s="347" t="s">
        <v>250</v>
      </c>
      <c r="N1066" s="355" t="s">
        <v>1038</v>
      </c>
      <c r="O1066" s="360"/>
      <c r="Q1066" s="361">
        <f>O1066</f>
        <v>0</v>
      </c>
      <c r="R1066" s="319" t="s">
        <v>250</v>
      </c>
      <c r="S1066" s="360"/>
      <c r="U1066" s="361">
        <f>S1066</f>
        <v>0</v>
      </c>
      <c r="W1066" s="457"/>
      <c r="X1066" s="457"/>
      <c r="Y1066" s="457"/>
    </row>
    <row r="1067" spans="1:25" ht="15" customHeight="1">
      <c r="A1067" s="319">
        <v>1057</v>
      </c>
      <c r="B1067" s="319">
        <f t="shared" si="382"/>
        <v>3</v>
      </c>
      <c r="C1067" s="320">
        <v>668</v>
      </c>
      <c r="D1067" s="320" t="s">
        <v>1547</v>
      </c>
      <c r="F1067" s="343" t="s">
        <v>250</v>
      </c>
      <c r="G1067" s="344">
        <v>668</v>
      </c>
      <c r="H1067" s="343" t="s">
        <v>250</v>
      </c>
      <c r="I1067" s="343" t="s">
        <v>250</v>
      </c>
      <c r="J1067" s="343" t="s">
        <v>250</v>
      </c>
      <c r="K1067" s="343" t="s">
        <v>250</v>
      </c>
      <c r="L1067" s="343" t="s">
        <v>250</v>
      </c>
      <c r="M1067" s="343" t="s">
        <v>250</v>
      </c>
      <c r="N1067" s="344" t="s">
        <v>1039</v>
      </c>
      <c r="O1067" s="345"/>
      <c r="Q1067" s="345">
        <f>O1067-SUM(Q1068:Q1072)</f>
        <v>0</v>
      </c>
      <c r="R1067" s="324" t="s">
        <v>250</v>
      </c>
      <c r="S1067" s="345"/>
      <c r="U1067" s="345">
        <f>S1067+U1068+U1069+U1070+U1071+U1072</f>
        <v>0</v>
      </c>
      <c r="W1067" s="456"/>
      <c r="X1067" s="456"/>
      <c r="Y1067" s="456"/>
    </row>
    <row r="1068" spans="1:25" s="319" customFormat="1" ht="15" customHeight="1">
      <c r="A1068" s="319">
        <v>1058</v>
      </c>
      <c r="B1068" s="319">
        <f t="shared" si="382"/>
        <v>4</v>
      </c>
      <c r="C1068" s="320">
        <v>6681</v>
      </c>
      <c r="D1068" s="320"/>
      <c r="E1068" s="320"/>
      <c r="F1068" s="347" t="s">
        <v>250</v>
      </c>
      <c r="G1068" s="347"/>
      <c r="H1068" s="355">
        <v>6681</v>
      </c>
      <c r="I1068" s="347" t="s">
        <v>250</v>
      </c>
      <c r="J1068" s="347" t="s">
        <v>250</v>
      </c>
      <c r="K1068" s="347" t="s">
        <v>250</v>
      </c>
      <c r="L1068" s="347" t="s">
        <v>250</v>
      </c>
      <c r="M1068" s="347" t="s">
        <v>250</v>
      </c>
      <c r="N1068" s="355" t="s">
        <v>1040</v>
      </c>
      <c r="O1068" s="360"/>
      <c r="Q1068" s="361">
        <f t="shared" ref="Q1068:Q1072" si="391">O1068</f>
        <v>0</v>
      </c>
      <c r="R1068" s="319" t="s">
        <v>250</v>
      </c>
      <c r="S1068" s="360"/>
      <c r="U1068" s="361">
        <f t="shared" ref="U1068:U1072" si="392">S1068</f>
        <v>0</v>
      </c>
      <c r="W1068" s="457"/>
      <c r="X1068" s="457"/>
      <c r="Y1068" s="457"/>
    </row>
    <row r="1069" spans="1:25" s="319" customFormat="1" ht="15" customHeight="1">
      <c r="A1069" s="319">
        <v>1059</v>
      </c>
      <c r="B1069" s="319">
        <f t="shared" si="382"/>
        <v>4</v>
      </c>
      <c r="C1069" s="320">
        <v>6682</v>
      </c>
      <c r="D1069" s="320"/>
      <c r="E1069" s="320"/>
      <c r="F1069" s="347" t="s">
        <v>250</v>
      </c>
      <c r="G1069" s="347"/>
      <c r="H1069" s="355">
        <v>6682</v>
      </c>
      <c r="I1069" s="347" t="s">
        <v>250</v>
      </c>
      <c r="J1069" s="347" t="s">
        <v>250</v>
      </c>
      <c r="K1069" s="347" t="s">
        <v>250</v>
      </c>
      <c r="L1069" s="347" t="s">
        <v>250</v>
      </c>
      <c r="M1069" s="347" t="s">
        <v>250</v>
      </c>
      <c r="N1069" s="355" t="s">
        <v>1041</v>
      </c>
      <c r="O1069" s="360"/>
      <c r="Q1069" s="361">
        <f t="shared" si="391"/>
        <v>0</v>
      </c>
      <c r="R1069" s="319" t="s">
        <v>250</v>
      </c>
      <c r="S1069" s="360"/>
      <c r="U1069" s="361">
        <f t="shared" si="392"/>
        <v>0</v>
      </c>
      <c r="W1069" s="457"/>
      <c r="X1069" s="457"/>
      <c r="Y1069" s="457"/>
    </row>
    <row r="1070" spans="1:25" s="319" customFormat="1" ht="15" customHeight="1">
      <c r="A1070" s="319">
        <v>1060</v>
      </c>
      <c r="B1070" s="319">
        <f t="shared" si="382"/>
        <v>4</v>
      </c>
      <c r="C1070" s="320">
        <v>6683</v>
      </c>
      <c r="D1070" s="320"/>
      <c r="E1070" s="320"/>
      <c r="F1070" s="347" t="s">
        <v>250</v>
      </c>
      <c r="G1070" s="347"/>
      <c r="H1070" s="355">
        <v>6683</v>
      </c>
      <c r="I1070" s="347" t="s">
        <v>250</v>
      </c>
      <c r="J1070" s="347" t="s">
        <v>250</v>
      </c>
      <c r="K1070" s="347" t="s">
        <v>250</v>
      </c>
      <c r="L1070" s="347" t="s">
        <v>250</v>
      </c>
      <c r="M1070" s="347" t="s">
        <v>250</v>
      </c>
      <c r="N1070" s="355" t="s">
        <v>1042</v>
      </c>
      <c r="O1070" s="360"/>
      <c r="Q1070" s="361">
        <f t="shared" si="391"/>
        <v>0</v>
      </c>
      <c r="R1070" s="319" t="s">
        <v>250</v>
      </c>
      <c r="S1070" s="360"/>
      <c r="U1070" s="361">
        <f t="shared" si="392"/>
        <v>0</v>
      </c>
      <c r="W1070" s="457"/>
      <c r="X1070" s="457"/>
      <c r="Y1070" s="457"/>
    </row>
    <row r="1071" spans="1:25" s="319" customFormat="1" ht="15" customHeight="1">
      <c r="A1071" s="319">
        <v>1061</v>
      </c>
      <c r="B1071" s="319">
        <f t="shared" si="382"/>
        <v>4</v>
      </c>
      <c r="C1071" s="320">
        <v>6684</v>
      </c>
      <c r="D1071" s="320"/>
      <c r="E1071" s="320"/>
      <c r="F1071" s="347" t="s">
        <v>250</v>
      </c>
      <c r="G1071" s="347"/>
      <c r="H1071" s="355">
        <v>6684</v>
      </c>
      <c r="I1071" s="347" t="s">
        <v>250</v>
      </c>
      <c r="J1071" s="347" t="s">
        <v>250</v>
      </c>
      <c r="K1071" s="347" t="s">
        <v>250</v>
      </c>
      <c r="L1071" s="347" t="s">
        <v>250</v>
      </c>
      <c r="M1071" s="347" t="s">
        <v>250</v>
      </c>
      <c r="N1071" s="355" t="s">
        <v>1043</v>
      </c>
      <c r="O1071" s="360"/>
      <c r="Q1071" s="361">
        <f t="shared" si="391"/>
        <v>0</v>
      </c>
      <c r="R1071" s="319" t="s">
        <v>250</v>
      </c>
      <c r="S1071" s="360"/>
      <c r="U1071" s="361">
        <f t="shared" si="392"/>
        <v>0</v>
      </c>
      <c r="W1071" s="457"/>
      <c r="X1071" s="457"/>
      <c r="Y1071" s="457"/>
    </row>
    <row r="1072" spans="1:25" s="319" customFormat="1" ht="15" customHeight="1">
      <c r="A1072" s="319">
        <v>1062</v>
      </c>
      <c r="B1072" s="319">
        <f t="shared" si="382"/>
        <v>4</v>
      </c>
      <c r="C1072" s="320">
        <v>6688</v>
      </c>
      <c r="D1072" s="320"/>
      <c r="E1072" s="320"/>
      <c r="F1072" s="347" t="s">
        <v>250</v>
      </c>
      <c r="G1072" s="347"/>
      <c r="H1072" s="355">
        <v>6688</v>
      </c>
      <c r="I1072" s="347" t="s">
        <v>250</v>
      </c>
      <c r="J1072" s="347" t="s">
        <v>250</v>
      </c>
      <c r="K1072" s="347" t="s">
        <v>250</v>
      </c>
      <c r="L1072" s="347" t="s">
        <v>250</v>
      </c>
      <c r="M1072" s="347" t="s">
        <v>250</v>
      </c>
      <c r="N1072" s="355" t="s">
        <v>1044</v>
      </c>
      <c r="O1072" s="360"/>
      <c r="Q1072" s="361">
        <f t="shared" si="391"/>
        <v>0</v>
      </c>
      <c r="R1072" s="319" t="s">
        <v>250</v>
      </c>
      <c r="S1072" s="360"/>
      <c r="U1072" s="361">
        <f t="shared" si="392"/>
        <v>0</v>
      </c>
      <c r="W1072" s="457"/>
      <c r="X1072" s="457"/>
      <c r="Y1072" s="457"/>
    </row>
    <row r="1073" spans="1:25" ht="15" customHeight="1">
      <c r="A1073" s="319">
        <v>1063</v>
      </c>
      <c r="B1073" s="319">
        <f t="shared" si="382"/>
        <v>3</v>
      </c>
      <c r="C1073" s="320">
        <v>669</v>
      </c>
      <c r="D1073" s="320" t="s">
        <v>1547</v>
      </c>
      <c r="F1073" s="343" t="s">
        <v>250</v>
      </c>
      <c r="G1073" s="344">
        <v>669</v>
      </c>
      <c r="H1073" s="343" t="s">
        <v>250</v>
      </c>
      <c r="I1073" s="343" t="s">
        <v>250</v>
      </c>
      <c r="J1073" s="343" t="s">
        <v>250</v>
      </c>
      <c r="K1073" s="343" t="s">
        <v>250</v>
      </c>
      <c r="L1073" s="343" t="s">
        <v>250</v>
      </c>
      <c r="M1073" s="343" t="s">
        <v>250</v>
      </c>
      <c r="N1073" s="344" t="s">
        <v>1045</v>
      </c>
      <c r="O1073" s="345"/>
      <c r="Q1073" s="345">
        <f>O1073-Q1074-Q1075</f>
        <v>0</v>
      </c>
      <c r="R1073" s="324" t="s">
        <v>250</v>
      </c>
      <c r="S1073" s="345"/>
      <c r="U1073" s="345">
        <f>S1073+U1074+U1075</f>
        <v>0</v>
      </c>
      <c r="W1073" s="456"/>
      <c r="X1073" s="456"/>
      <c r="Y1073" s="456"/>
    </row>
    <row r="1074" spans="1:25" ht="15" customHeight="1">
      <c r="A1074" s="319">
        <v>1064</v>
      </c>
      <c r="B1074" s="319">
        <f t="shared" si="382"/>
        <v>4</v>
      </c>
      <c r="C1074" s="320">
        <v>6691</v>
      </c>
      <c r="D1074" s="320" t="s">
        <v>1547</v>
      </c>
      <c r="F1074" s="343" t="s">
        <v>250</v>
      </c>
      <c r="G1074" s="343"/>
      <c r="H1074" s="346">
        <v>6691</v>
      </c>
      <c r="I1074" s="343" t="s">
        <v>250</v>
      </c>
      <c r="J1074" s="343" t="s">
        <v>250</v>
      </c>
      <c r="K1074" s="343" t="s">
        <v>250</v>
      </c>
      <c r="L1074" s="343" t="s">
        <v>250</v>
      </c>
      <c r="M1074" s="343" t="s">
        <v>250</v>
      </c>
      <c r="N1074" s="346" t="s">
        <v>1046</v>
      </c>
      <c r="O1074" s="360"/>
      <c r="Q1074" s="360">
        <f t="shared" ref="Q1074:Q1075" si="393">O1074</f>
        <v>0</v>
      </c>
      <c r="R1074" s="324" t="s">
        <v>250</v>
      </c>
      <c r="S1074" s="360"/>
      <c r="U1074" s="360">
        <f t="shared" ref="U1074:U1075" si="394">S1074</f>
        <v>0</v>
      </c>
      <c r="W1074" s="462"/>
      <c r="X1074" s="463"/>
      <c r="Y1074" s="464"/>
    </row>
    <row r="1075" spans="1:25" ht="15" customHeight="1">
      <c r="A1075" s="319">
        <v>1065</v>
      </c>
      <c r="B1075" s="319">
        <f t="shared" si="382"/>
        <v>4</v>
      </c>
      <c r="C1075" s="320">
        <v>6698</v>
      </c>
      <c r="D1075" s="320" t="s">
        <v>1547</v>
      </c>
      <c r="F1075" s="343" t="s">
        <v>250</v>
      </c>
      <c r="G1075" s="343"/>
      <c r="H1075" s="346">
        <v>6698</v>
      </c>
      <c r="I1075" s="343" t="s">
        <v>250</v>
      </c>
      <c r="J1075" s="343" t="s">
        <v>250</v>
      </c>
      <c r="K1075" s="343" t="s">
        <v>250</v>
      </c>
      <c r="L1075" s="343" t="s">
        <v>250</v>
      </c>
      <c r="M1075" s="343" t="s">
        <v>250</v>
      </c>
      <c r="N1075" s="346" t="s">
        <v>1047</v>
      </c>
      <c r="O1075" s="360"/>
      <c r="Q1075" s="360">
        <f t="shared" si="393"/>
        <v>0</v>
      </c>
      <c r="R1075" s="324" t="s">
        <v>250</v>
      </c>
      <c r="S1075" s="360"/>
      <c r="U1075" s="360">
        <f t="shared" si="394"/>
        <v>0</v>
      </c>
      <c r="W1075" s="456"/>
      <c r="X1075" s="456"/>
      <c r="Y1075" s="456"/>
    </row>
    <row r="1076" spans="1:25" ht="15" customHeight="1">
      <c r="A1076" s="319">
        <v>1066</v>
      </c>
      <c r="B1076" s="319">
        <f t="shared" si="382"/>
        <v>2</v>
      </c>
      <c r="C1076" s="320">
        <v>67</v>
      </c>
      <c r="D1076" s="320" t="s">
        <v>1547</v>
      </c>
      <c r="F1076" s="340">
        <v>67</v>
      </c>
      <c r="G1076" s="340"/>
      <c r="H1076" s="340" t="s">
        <v>250</v>
      </c>
      <c r="I1076" s="340" t="s">
        <v>250</v>
      </c>
      <c r="J1076" s="340" t="s">
        <v>250</v>
      </c>
      <c r="K1076" s="340" t="s">
        <v>250</v>
      </c>
      <c r="L1076" s="340" t="s">
        <v>250</v>
      </c>
      <c r="M1076" s="340" t="s">
        <v>250</v>
      </c>
      <c r="N1076" s="340" t="s">
        <v>1048</v>
      </c>
      <c r="O1076" s="341"/>
      <c r="Q1076" s="341"/>
      <c r="R1076" s="324" t="s">
        <v>250</v>
      </c>
      <c r="S1076" s="341"/>
      <c r="U1076" s="341"/>
      <c r="W1076" s="456"/>
      <c r="X1076" s="456"/>
      <c r="Y1076" s="456"/>
    </row>
    <row r="1077" spans="1:25" ht="15" customHeight="1">
      <c r="A1077" s="319">
        <v>1067</v>
      </c>
      <c r="B1077" s="319">
        <f t="shared" si="382"/>
        <v>3</v>
      </c>
      <c r="C1077" s="320">
        <v>671</v>
      </c>
      <c r="D1077" s="320" t="s">
        <v>1547</v>
      </c>
      <c r="F1077" s="343" t="s">
        <v>250</v>
      </c>
      <c r="G1077" s="344">
        <v>671</v>
      </c>
      <c r="H1077" s="343" t="s">
        <v>250</v>
      </c>
      <c r="I1077" s="343" t="s">
        <v>250</v>
      </c>
      <c r="J1077" s="343" t="s">
        <v>250</v>
      </c>
      <c r="K1077" s="343" t="s">
        <v>250</v>
      </c>
      <c r="L1077" s="343" t="s">
        <v>250</v>
      </c>
      <c r="M1077" s="343" t="s">
        <v>250</v>
      </c>
      <c r="N1077" s="344" t="s">
        <v>1049</v>
      </c>
      <c r="O1077" s="345"/>
      <c r="Q1077" s="345">
        <f>O1077-Q1078-Q1079</f>
        <v>0</v>
      </c>
      <c r="R1077" s="324" t="s">
        <v>250</v>
      </c>
      <c r="S1077" s="345"/>
      <c r="U1077" s="345">
        <f>S1077+U1078+U1079</f>
        <v>0</v>
      </c>
      <c r="W1077" s="456"/>
      <c r="X1077" s="456"/>
      <c r="Y1077" s="456"/>
    </row>
    <row r="1078" spans="1:25" s="319" customFormat="1" ht="15" customHeight="1">
      <c r="A1078" s="319">
        <v>1068</v>
      </c>
      <c r="B1078" s="319">
        <f t="shared" si="382"/>
        <v>4</v>
      </c>
      <c r="C1078" s="320">
        <v>6711</v>
      </c>
      <c r="D1078" s="320"/>
      <c r="E1078" s="320"/>
      <c r="F1078" s="347" t="s">
        <v>250</v>
      </c>
      <c r="G1078" s="347"/>
      <c r="H1078" s="355">
        <v>6711</v>
      </c>
      <c r="I1078" s="347" t="s">
        <v>250</v>
      </c>
      <c r="J1078" s="347" t="s">
        <v>250</v>
      </c>
      <c r="K1078" s="347" t="s">
        <v>250</v>
      </c>
      <c r="L1078" s="347" t="s">
        <v>250</v>
      </c>
      <c r="M1078" s="347" t="s">
        <v>250</v>
      </c>
      <c r="N1078" s="355" t="s">
        <v>1050</v>
      </c>
      <c r="O1078" s="360"/>
      <c r="Q1078" s="361">
        <f t="shared" ref="Q1078:Q1079" si="395">O1078</f>
        <v>0</v>
      </c>
      <c r="R1078" s="319" t="s">
        <v>250</v>
      </c>
      <c r="S1078" s="360"/>
      <c r="U1078" s="361">
        <f t="shared" ref="U1078:U1079" si="396">S1078</f>
        <v>0</v>
      </c>
      <c r="W1078" s="457"/>
      <c r="X1078" s="457"/>
      <c r="Y1078" s="457"/>
    </row>
    <row r="1079" spans="1:25" s="319" customFormat="1" ht="15" customHeight="1">
      <c r="A1079" s="319">
        <v>1069</v>
      </c>
      <c r="B1079" s="319">
        <f t="shared" si="382"/>
        <v>4</v>
      </c>
      <c r="C1079" s="320">
        <v>6712</v>
      </c>
      <c r="D1079" s="320"/>
      <c r="E1079" s="320"/>
      <c r="F1079" s="347" t="s">
        <v>250</v>
      </c>
      <c r="G1079" s="347"/>
      <c r="H1079" s="355">
        <v>6712</v>
      </c>
      <c r="I1079" s="347" t="s">
        <v>250</v>
      </c>
      <c r="J1079" s="347" t="s">
        <v>250</v>
      </c>
      <c r="K1079" s="347" t="s">
        <v>250</v>
      </c>
      <c r="L1079" s="347" t="s">
        <v>250</v>
      </c>
      <c r="M1079" s="347" t="s">
        <v>250</v>
      </c>
      <c r="N1079" s="355" t="s">
        <v>1051</v>
      </c>
      <c r="O1079" s="360"/>
      <c r="Q1079" s="361">
        <f t="shared" si="395"/>
        <v>0</v>
      </c>
      <c r="R1079" s="319" t="s">
        <v>250</v>
      </c>
      <c r="S1079" s="360"/>
      <c r="U1079" s="361">
        <f t="shared" si="396"/>
        <v>0</v>
      </c>
      <c r="W1079" s="457"/>
      <c r="X1079" s="457"/>
      <c r="Y1079" s="457"/>
    </row>
    <row r="1080" spans="1:25" ht="15" customHeight="1">
      <c r="A1080" s="319">
        <v>1070</v>
      </c>
      <c r="B1080" s="319">
        <f t="shared" si="382"/>
        <v>3</v>
      </c>
      <c r="C1080" s="320">
        <v>672</v>
      </c>
      <c r="D1080" s="320" t="s">
        <v>1547</v>
      </c>
      <c r="F1080" s="343" t="s">
        <v>250</v>
      </c>
      <c r="G1080" s="344">
        <v>672</v>
      </c>
      <c r="H1080" s="343" t="s">
        <v>250</v>
      </c>
      <c r="I1080" s="343" t="s">
        <v>250</v>
      </c>
      <c r="J1080" s="343" t="s">
        <v>250</v>
      </c>
      <c r="K1080" s="343" t="s">
        <v>250</v>
      </c>
      <c r="L1080" s="343" t="s">
        <v>250</v>
      </c>
      <c r="M1080" s="343" t="s">
        <v>250</v>
      </c>
      <c r="N1080" s="344" t="s">
        <v>1052</v>
      </c>
      <c r="O1080" s="345"/>
      <c r="Q1080" s="345">
        <f>O1080-Q1081-Q1082</f>
        <v>0</v>
      </c>
      <c r="R1080" s="324" t="s">
        <v>250</v>
      </c>
      <c r="S1080" s="345"/>
      <c r="U1080" s="345">
        <f>S1080+U1081+U1082</f>
        <v>0</v>
      </c>
      <c r="W1080" s="456"/>
      <c r="X1080" s="456"/>
      <c r="Y1080" s="456"/>
    </row>
    <row r="1081" spans="1:25" s="319" customFormat="1" ht="15" customHeight="1">
      <c r="A1081" s="319">
        <v>1071</v>
      </c>
      <c r="B1081" s="319">
        <f t="shared" si="382"/>
        <v>4</v>
      </c>
      <c r="C1081" s="320">
        <v>6721</v>
      </c>
      <c r="D1081" s="320"/>
      <c r="E1081" s="320"/>
      <c r="F1081" s="347" t="s">
        <v>250</v>
      </c>
      <c r="G1081" s="347"/>
      <c r="H1081" s="355">
        <v>6721</v>
      </c>
      <c r="I1081" s="347" t="s">
        <v>250</v>
      </c>
      <c r="J1081" s="347" t="s">
        <v>250</v>
      </c>
      <c r="K1081" s="347" t="s">
        <v>250</v>
      </c>
      <c r="L1081" s="347" t="s">
        <v>250</v>
      </c>
      <c r="M1081" s="347" t="s">
        <v>250</v>
      </c>
      <c r="N1081" s="355" t="s">
        <v>1050</v>
      </c>
      <c r="O1081" s="360"/>
      <c r="Q1081" s="361">
        <f t="shared" ref="Q1081:Q1082" si="397">O1081</f>
        <v>0</v>
      </c>
      <c r="R1081" s="319" t="s">
        <v>250</v>
      </c>
      <c r="S1081" s="360"/>
      <c r="U1081" s="361">
        <f t="shared" ref="U1081:U1082" si="398">S1081</f>
        <v>0</v>
      </c>
      <c r="W1081" s="457"/>
      <c r="X1081" s="457"/>
      <c r="Y1081" s="457"/>
    </row>
    <row r="1082" spans="1:25" s="319" customFormat="1" ht="15" customHeight="1">
      <c r="A1082" s="319">
        <v>1072</v>
      </c>
      <c r="B1082" s="319">
        <f t="shared" si="382"/>
        <v>4</v>
      </c>
      <c r="C1082" s="320">
        <v>6722</v>
      </c>
      <c r="D1082" s="320"/>
      <c r="E1082" s="320"/>
      <c r="F1082" s="347" t="s">
        <v>250</v>
      </c>
      <c r="G1082" s="347"/>
      <c r="H1082" s="355">
        <v>6722</v>
      </c>
      <c r="I1082" s="347" t="s">
        <v>250</v>
      </c>
      <c r="J1082" s="347" t="s">
        <v>250</v>
      </c>
      <c r="K1082" s="347" t="s">
        <v>250</v>
      </c>
      <c r="L1082" s="347" t="s">
        <v>250</v>
      </c>
      <c r="M1082" s="347" t="s">
        <v>250</v>
      </c>
      <c r="N1082" s="355" t="s">
        <v>1051</v>
      </c>
      <c r="O1082" s="360"/>
      <c r="Q1082" s="361">
        <f t="shared" si="397"/>
        <v>0</v>
      </c>
      <c r="R1082" s="319" t="s">
        <v>250</v>
      </c>
      <c r="S1082" s="360"/>
      <c r="U1082" s="361">
        <f t="shared" si="398"/>
        <v>0</v>
      </c>
      <c r="W1082" s="457"/>
      <c r="X1082" s="457"/>
      <c r="Y1082" s="457"/>
    </row>
    <row r="1083" spans="1:25" ht="15" customHeight="1">
      <c r="A1083" s="319">
        <v>1073</v>
      </c>
      <c r="B1083" s="319">
        <f t="shared" si="382"/>
        <v>3</v>
      </c>
      <c r="C1083" s="320">
        <v>673</v>
      </c>
      <c r="D1083" s="320" t="s">
        <v>1547</v>
      </c>
      <c r="F1083" s="343" t="s">
        <v>250</v>
      </c>
      <c r="G1083" s="344">
        <v>673</v>
      </c>
      <c r="H1083" s="343" t="s">
        <v>250</v>
      </c>
      <c r="I1083" s="343" t="s">
        <v>250</v>
      </c>
      <c r="J1083" s="343" t="s">
        <v>250</v>
      </c>
      <c r="K1083" s="343" t="s">
        <v>250</v>
      </c>
      <c r="L1083" s="343" t="s">
        <v>250</v>
      </c>
      <c r="M1083" s="343" t="s">
        <v>250</v>
      </c>
      <c r="N1083" s="344" t="s">
        <v>1053</v>
      </c>
      <c r="O1083" s="345"/>
      <c r="Q1083" s="345">
        <f>O1083-SUM(Q1084:Q1089)</f>
        <v>0</v>
      </c>
      <c r="R1083" s="324" t="s">
        <v>250</v>
      </c>
      <c r="S1083" s="345"/>
      <c r="U1083" s="345">
        <f>S1083+U1084+U1085+U1088+U1089</f>
        <v>0</v>
      </c>
      <c r="W1083" s="456"/>
      <c r="X1083" s="456"/>
      <c r="Y1083" s="456"/>
    </row>
    <row r="1084" spans="1:25" s="319" customFormat="1" ht="15" customHeight="1">
      <c r="A1084" s="319">
        <v>1074</v>
      </c>
      <c r="B1084" s="319">
        <f t="shared" si="382"/>
        <v>4</v>
      </c>
      <c r="C1084" s="320">
        <v>6731</v>
      </c>
      <c r="D1084" s="320"/>
      <c r="E1084" s="320"/>
      <c r="F1084" s="347" t="s">
        <v>250</v>
      </c>
      <c r="G1084" s="347"/>
      <c r="H1084" s="355">
        <v>6731</v>
      </c>
      <c r="I1084" s="347" t="s">
        <v>250</v>
      </c>
      <c r="J1084" s="347" t="s">
        <v>250</v>
      </c>
      <c r="K1084" s="347" t="s">
        <v>250</v>
      </c>
      <c r="L1084" s="347" t="s">
        <v>250</v>
      </c>
      <c r="M1084" s="347" t="s">
        <v>250</v>
      </c>
      <c r="N1084" s="355" t="s">
        <v>1054</v>
      </c>
      <c r="O1084" s="360"/>
      <c r="Q1084" s="361">
        <f>O1084</f>
        <v>0</v>
      </c>
      <c r="R1084" s="319" t="s">
        <v>250</v>
      </c>
      <c r="S1084" s="360"/>
      <c r="U1084" s="361">
        <f>S1084</f>
        <v>0</v>
      </c>
      <c r="W1084" s="457"/>
      <c r="X1084" s="457"/>
      <c r="Y1084" s="457"/>
    </row>
    <row r="1085" spans="1:25" s="319" customFormat="1" ht="15" customHeight="1">
      <c r="A1085" s="319">
        <v>1075</v>
      </c>
      <c r="B1085" s="319">
        <f t="shared" si="382"/>
        <v>4</v>
      </c>
      <c r="C1085" s="320">
        <v>6732</v>
      </c>
      <c r="D1085" s="320"/>
      <c r="E1085" s="320"/>
      <c r="F1085" s="347" t="s">
        <v>250</v>
      </c>
      <c r="G1085" s="347"/>
      <c r="H1085" s="355">
        <v>6732</v>
      </c>
      <c r="I1085" s="347" t="s">
        <v>250</v>
      </c>
      <c r="J1085" s="347" t="s">
        <v>250</v>
      </c>
      <c r="K1085" s="347" t="s">
        <v>250</v>
      </c>
      <c r="L1085" s="347" t="s">
        <v>250</v>
      </c>
      <c r="M1085" s="347" t="s">
        <v>250</v>
      </c>
      <c r="N1085" s="355" t="s">
        <v>1055</v>
      </c>
      <c r="O1085" s="360"/>
      <c r="Q1085" s="361">
        <f>O1085-Q1086-Q1087</f>
        <v>0</v>
      </c>
      <c r="R1085" s="319" t="s">
        <v>250</v>
      </c>
      <c r="S1085" s="360"/>
      <c r="U1085" s="361">
        <f>S1085+U1086+U1087</f>
        <v>0</v>
      </c>
      <c r="W1085" s="457"/>
      <c r="X1085" s="457"/>
      <c r="Y1085" s="457"/>
    </row>
    <row r="1086" spans="1:25" s="319" customFormat="1" ht="15" customHeight="1">
      <c r="A1086" s="319">
        <v>1076</v>
      </c>
      <c r="B1086" s="319">
        <f t="shared" si="382"/>
        <v>5</v>
      </c>
      <c r="C1086" s="320">
        <v>67321</v>
      </c>
      <c r="D1086" s="320"/>
      <c r="E1086" s="320"/>
      <c r="F1086" s="347" t="s">
        <v>250</v>
      </c>
      <c r="G1086" s="347"/>
      <c r="H1086" s="347" t="s">
        <v>250</v>
      </c>
      <c r="I1086" s="348">
        <v>67321</v>
      </c>
      <c r="J1086" s="347" t="s">
        <v>250</v>
      </c>
      <c r="K1086" s="347" t="s">
        <v>250</v>
      </c>
      <c r="L1086" s="347" t="s">
        <v>250</v>
      </c>
      <c r="M1086" s="347" t="s">
        <v>250</v>
      </c>
      <c r="N1086" s="348" t="s">
        <v>1050</v>
      </c>
      <c r="O1086" s="360"/>
      <c r="Q1086" s="361">
        <f t="shared" ref="Q1086:Q1087" si="399">O1086</f>
        <v>0</v>
      </c>
      <c r="R1086" s="319" t="s">
        <v>250</v>
      </c>
      <c r="S1086" s="360"/>
      <c r="U1086" s="361">
        <f t="shared" ref="U1086:U1087" si="400">S1086</f>
        <v>0</v>
      </c>
      <c r="W1086" s="457"/>
      <c r="X1086" s="457"/>
      <c r="Y1086" s="457"/>
    </row>
    <row r="1087" spans="1:25" s="319" customFormat="1" ht="15" customHeight="1">
      <c r="A1087" s="319">
        <v>1077</v>
      </c>
      <c r="B1087" s="319">
        <f t="shared" si="382"/>
        <v>5</v>
      </c>
      <c r="C1087" s="320">
        <v>67322</v>
      </c>
      <c r="D1087" s="320"/>
      <c r="E1087" s="320"/>
      <c r="F1087" s="347" t="s">
        <v>250</v>
      </c>
      <c r="G1087" s="347"/>
      <c r="H1087" s="347" t="s">
        <v>250</v>
      </c>
      <c r="I1087" s="348">
        <v>67322</v>
      </c>
      <c r="J1087" s="347" t="s">
        <v>250</v>
      </c>
      <c r="K1087" s="347" t="s">
        <v>250</v>
      </c>
      <c r="L1087" s="347" t="s">
        <v>250</v>
      </c>
      <c r="M1087" s="347" t="s">
        <v>250</v>
      </c>
      <c r="N1087" s="348" t="s">
        <v>1051</v>
      </c>
      <c r="O1087" s="360"/>
      <c r="Q1087" s="361">
        <f t="shared" si="399"/>
        <v>0</v>
      </c>
      <c r="R1087" s="319" t="s">
        <v>250</v>
      </c>
      <c r="S1087" s="360"/>
      <c r="U1087" s="361">
        <f t="shared" si="400"/>
        <v>0</v>
      </c>
      <c r="W1087" s="457"/>
      <c r="X1087" s="457"/>
      <c r="Y1087" s="457"/>
    </row>
    <row r="1088" spans="1:25" s="319" customFormat="1" ht="15" customHeight="1">
      <c r="A1088" s="319">
        <v>1078</v>
      </c>
      <c r="B1088" s="319">
        <f t="shared" si="382"/>
        <v>4</v>
      </c>
      <c r="C1088" s="320">
        <v>6733</v>
      </c>
      <c r="D1088" s="320"/>
      <c r="E1088" s="320"/>
      <c r="F1088" s="347" t="s">
        <v>250</v>
      </c>
      <c r="G1088" s="347"/>
      <c r="H1088" s="355">
        <v>6733</v>
      </c>
      <c r="I1088" s="347" t="s">
        <v>250</v>
      </c>
      <c r="J1088" s="347" t="s">
        <v>250</v>
      </c>
      <c r="K1088" s="347" t="s">
        <v>250</v>
      </c>
      <c r="L1088" s="347" t="s">
        <v>250</v>
      </c>
      <c r="M1088" s="347" t="s">
        <v>250</v>
      </c>
      <c r="N1088" s="355" t="s">
        <v>1056</v>
      </c>
      <c r="O1088" s="360"/>
      <c r="Q1088" s="361">
        <f>O1088</f>
        <v>0</v>
      </c>
      <c r="R1088" s="319" t="s">
        <v>250</v>
      </c>
      <c r="S1088" s="360"/>
      <c r="U1088" s="361">
        <f>S1088</f>
        <v>0</v>
      </c>
      <c r="W1088" s="457"/>
      <c r="X1088" s="457"/>
      <c r="Y1088" s="457"/>
    </row>
    <row r="1089" spans="1:25" s="319" customFormat="1" ht="15" customHeight="1">
      <c r="A1089" s="319">
        <v>1079</v>
      </c>
      <c r="B1089" s="319">
        <f t="shared" si="382"/>
        <v>4</v>
      </c>
      <c r="C1089" s="320">
        <v>6738</v>
      </c>
      <c r="D1089" s="320"/>
      <c r="E1089" s="320"/>
      <c r="F1089" s="347" t="s">
        <v>250</v>
      </c>
      <c r="G1089" s="347"/>
      <c r="H1089" s="355">
        <v>6738</v>
      </c>
      <c r="I1089" s="347" t="s">
        <v>250</v>
      </c>
      <c r="J1089" s="347" t="s">
        <v>250</v>
      </c>
      <c r="K1089" s="347" t="s">
        <v>250</v>
      </c>
      <c r="L1089" s="347" t="s">
        <v>250</v>
      </c>
      <c r="M1089" s="347" t="s">
        <v>250</v>
      </c>
      <c r="N1089" s="355" t="s">
        <v>1057</v>
      </c>
      <c r="O1089" s="360"/>
      <c r="Q1089" s="361">
        <f>O1089</f>
        <v>0</v>
      </c>
      <c r="R1089" s="319" t="s">
        <v>250</v>
      </c>
      <c r="S1089" s="360"/>
      <c r="U1089" s="361">
        <f>S1089</f>
        <v>0</v>
      </c>
      <c r="W1089" s="457"/>
      <c r="X1089" s="457"/>
      <c r="Y1089" s="457"/>
    </row>
    <row r="1090" spans="1:25" ht="15" customHeight="1">
      <c r="A1090" s="319">
        <v>1080</v>
      </c>
      <c r="B1090" s="319">
        <f t="shared" si="382"/>
        <v>3</v>
      </c>
      <c r="C1090" s="320">
        <v>679</v>
      </c>
      <c r="D1090" s="320" t="s">
        <v>1547</v>
      </c>
      <c r="F1090" s="343" t="s">
        <v>250</v>
      </c>
      <c r="G1090" s="344">
        <v>679</v>
      </c>
      <c r="H1090" s="343" t="s">
        <v>250</v>
      </c>
      <c r="I1090" s="343" t="s">
        <v>250</v>
      </c>
      <c r="J1090" s="343" t="s">
        <v>250</v>
      </c>
      <c r="K1090" s="343" t="s">
        <v>250</v>
      </c>
      <c r="L1090" s="343" t="s">
        <v>250</v>
      </c>
      <c r="M1090" s="343" t="s">
        <v>250</v>
      </c>
      <c r="N1090" s="344" t="s">
        <v>1058</v>
      </c>
      <c r="O1090" s="345"/>
      <c r="Q1090" s="345">
        <f>O1090-Q1091-Q1092</f>
        <v>0</v>
      </c>
      <c r="R1090" s="324" t="s">
        <v>250</v>
      </c>
      <c r="S1090" s="345"/>
      <c r="U1090" s="345">
        <f>S1090+U1091+U1092</f>
        <v>0</v>
      </c>
      <c r="W1090" s="456"/>
      <c r="X1090" s="456"/>
      <c r="Y1090" s="456"/>
    </row>
    <row r="1091" spans="1:25" s="319" customFormat="1" ht="15" customHeight="1">
      <c r="A1091" s="319">
        <v>1081</v>
      </c>
      <c r="B1091" s="319">
        <f t="shared" si="382"/>
        <v>4</v>
      </c>
      <c r="C1091" s="320">
        <v>6791</v>
      </c>
      <c r="D1091" s="320"/>
      <c r="E1091" s="320"/>
      <c r="F1091" s="347" t="s">
        <v>250</v>
      </c>
      <c r="G1091" s="347"/>
      <c r="H1091" s="355">
        <v>6791</v>
      </c>
      <c r="I1091" s="347" t="s">
        <v>250</v>
      </c>
      <c r="J1091" s="347" t="s">
        <v>250</v>
      </c>
      <c r="K1091" s="347" t="s">
        <v>250</v>
      </c>
      <c r="L1091" s="347" t="s">
        <v>250</v>
      </c>
      <c r="M1091" s="347" t="s">
        <v>250</v>
      </c>
      <c r="N1091" s="355" t="s">
        <v>854</v>
      </c>
      <c r="O1091" s="360"/>
      <c r="Q1091" s="361">
        <f t="shared" ref="Q1091:Q1092" si="401">O1091</f>
        <v>0</v>
      </c>
      <c r="R1091" s="319" t="s">
        <v>250</v>
      </c>
      <c r="S1091" s="360"/>
      <c r="U1091" s="361">
        <f t="shared" ref="U1091:U1092" si="402">S1091</f>
        <v>0</v>
      </c>
      <c r="W1091" s="457"/>
      <c r="X1091" s="457"/>
      <c r="Y1091" s="457"/>
    </row>
    <row r="1092" spans="1:25" s="319" customFormat="1" ht="15" customHeight="1">
      <c r="A1092" s="319">
        <v>1082</v>
      </c>
      <c r="B1092" s="319">
        <f t="shared" si="382"/>
        <v>4</v>
      </c>
      <c r="C1092" s="320">
        <v>6792</v>
      </c>
      <c r="D1092" s="320"/>
      <c r="E1092" s="320"/>
      <c r="F1092" s="347" t="s">
        <v>250</v>
      </c>
      <c r="G1092" s="347"/>
      <c r="H1092" s="355">
        <v>6792</v>
      </c>
      <c r="I1092" s="347" t="s">
        <v>250</v>
      </c>
      <c r="J1092" s="347" t="s">
        <v>250</v>
      </c>
      <c r="K1092" s="347" t="s">
        <v>250</v>
      </c>
      <c r="L1092" s="347" t="s">
        <v>250</v>
      </c>
      <c r="M1092" s="347" t="s">
        <v>250</v>
      </c>
      <c r="N1092" s="355" t="s">
        <v>1059</v>
      </c>
      <c r="O1092" s="360"/>
      <c r="Q1092" s="361">
        <f t="shared" si="401"/>
        <v>0</v>
      </c>
      <c r="R1092" s="319" t="s">
        <v>250</v>
      </c>
      <c r="S1092" s="360"/>
      <c r="U1092" s="361">
        <f t="shared" si="402"/>
        <v>0</v>
      </c>
      <c r="W1092" s="457"/>
      <c r="X1092" s="457"/>
      <c r="Y1092" s="457"/>
    </row>
    <row r="1093" spans="1:25" ht="15" customHeight="1">
      <c r="A1093" s="319">
        <v>1083</v>
      </c>
      <c r="B1093" s="319">
        <f t="shared" si="382"/>
        <v>2</v>
      </c>
      <c r="C1093" s="320">
        <v>68</v>
      </c>
      <c r="D1093" s="320" t="s">
        <v>1547</v>
      </c>
      <c r="F1093" s="340">
        <v>68</v>
      </c>
      <c r="G1093" s="340"/>
      <c r="H1093" s="340" t="s">
        <v>250</v>
      </c>
      <c r="I1093" s="340" t="s">
        <v>250</v>
      </c>
      <c r="J1093" s="340" t="s">
        <v>250</v>
      </c>
      <c r="K1093" s="340" t="s">
        <v>250</v>
      </c>
      <c r="L1093" s="340" t="s">
        <v>250</v>
      </c>
      <c r="M1093" s="340" t="s">
        <v>250</v>
      </c>
      <c r="N1093" s="340" t="s">
        <v>1060</v>
      </c>
      <c r="O1093" s="341"/>
      <c r="Q1093" s="341"/>
      <c r="R1093" s="324" t="s">
        <v>250</v>
      </c>
      <c r="S1093" s="341"/>
      <c r="U1093" s="341"/>
      <c r="W1093" s="456"/>
      <c r="X1093" s="456"/>
      <c r="Y1093" s="456"/>
    </row>
    <row r="1094" spans="1:25" ht="15" customHeight="1">
      <c r="A1094" s="319">
        <v>1084</v>
      </c>
      <c r="B1094" s="319">
        <f t="shared" si="382"/>
        <v>3</v>
      </c>
      <c r="C1094" s="320">
        <v>681</v>
      </c>
      <c r="D1094" s="320" t="s">
        <v>1547</v>
      </c>
      <c r="F1094" s="343" t="s">
        <v>250</v>
      </c>
      <c r="G1094" s="344">
        <v>681</v>
      </c>
      <c r="H1094" s="343" t="s">
        <v>250</v>
      </c>
      <c r="I1094" s="343" t="s">
        <v>250</v>
      </c>
      <c r="J1094" s="343" t="s">
        <v>250</v>
      </c>
      <c r="K1094" s="343" t="s">
        <v>250</v>
      </c>
      <c r="L1094" s="343" t="s">
        <v>250</v>
      </c>
      <c r="M1094" s="343" t="s">
        <v>250</v>
      </c>
      <c r="N1094" s="344" t="s">
        <v>1061</v>
      </c>
      <c r="O1094" s="345"/>
      <c r="Q1094" s="345">
        <f>O1094-Q1095-Q1096</f>
        <v>0</v>
      </c>
      <c r="R1094" s="324" t="s">
        <v>250</v>
      </c>
      <c r="S1094" s="345"/>
      <c r="U1094" s="345">
        <f>S1094+U1095+U1096</f>
        <v>0</v>
      </c>
      <c r="W1094" s="456"/>
      <c r="X1094" s="456"/>
      <c r="Y1094" s="456"/>
    </row>
    <row r="1095" spans="1:25" s="319" customFormat="1" ht="15" customHeight="1">
      <c r="A1095" s="319">
        <v>1085</v>
      </c>
      <c r="B1095" s="319">
        <f t="shared" si="382"/>
        <v>4</v>
      </c>
      <c r="C1095" s="320">
        <v>6811</v>
      </c>
      <c r="D1095" s="320"/>
      <c r="E1095" s="320"/>
      <c r="F1095" s="347" t="s">
        <v>250</v>
      </c>
      <c r="G1095" s="347"/>
      <c r="H1095" s="355">
        <v>6811</v>
      </c>
      <c r="I1095" s="347" t="s">
        <v>250</v>
      </c>
      <c r="J1095" s="347" t="s">
        <v>250</v>
      </c>
      <c r="K1095" s="347" t="s">
        <v>250</v>
      </c>
      <c r="L1095" s="347" t="s">
        <v>250</v>
      </c>
      <c r="M1095" s="347" t="s">
        <v>250</v>
      </c>
      <c r="N1095" s="355" t="s">
        <v>1050</v>
      </c>
      <c r="O1095" s="360"/>
      <c r="Q1095" s="361">
        <f t="shared" ref="Q1095:Q1096" si="403">O1095</f>
        <v>0</v>
      </c>
      <c r="R1095" s="319" t="s">
        <v>250</v>
      </c>
      <c r="S1095" s="360"/>
      <c r="U1095" s="361">
        <f t="shared" ref="U1095:U1096" si="404">S1095</f>
        <v>0</v>
      </c>
      <c r="W1095" s="457"/>
      <c r="X1095" s="457"/>
      <c r="Y1095" s="457"/>
    </row>
    <row r="1096" spans="1:25" s="319" customFormat="1" ht="15" customHeight="1">
      <c r="A1096" s="319">
        <v>1086</v>
      </c>
      <c r="B1096" s="319">
        <f t="shared" si="382"/>
        <v>4</v>
      </c>
      <c r="C1096" s="320">
        <v>6812</v>
      </c>
      <c r="D1096" s="320"/>
      <c r="E1096" s="320"/>
      <c r="F1096" s="347" t="s">
        <v>250</v>
      </c>
      <c r="G1096" s="347"/>
      <c r="H1096" s="355">
        <v>6812</v>
      </c>
      <c r="I1096" s="347" t="s">
        <v>250</v>
      </c>
      <c r="J1096" s="347" t="s">
        <v>250</v>
      </c>
      <c r="K1096" s="347" t="s">
        <v>250</v>
      </c>
      <c r="L1096" s="347" t="s">
        <v>250</v>
      </c>
      <c r="M1096" s="347" t="s">
        <v>250</v>
      </c>
      <c r="N1096" s="355" t="s">
        <v>1051</v>
      </c>
      <c r="O1096" s="360"/>
      <c r="Q1096" s="361">
        <f t="shared" si="403"/>
        <v>0</v>
      </c>
      <c r="R1096" s="319" t="s">
        <v>250</v>
      </c>
      <c r="S1096" s="360"/>
      <c r="U1096" s="361">
        <f t="shared" si="404"/>
        <v>0</v>
      </c>
      <c r="W1096" s="457"/>
      <c r="X1096" s="457"/>
      <c r="Y1096" s="457"/>
    </row>
    <row r="1097" spans="1:25" ht="15" customHeight="1">
      <c r="A1097" s="319">
        <v>1087</v>
      </c>
      <c r="B1097" s="319">
        <f t="shared" si="382"/>
        <v>3</v>
      </c>
      <c r="C1097" s="320">
        <v>682</v>
      </c>
      <c r="D1097" s="320" t="s">
        <v>1547</v>
      </c>
      <c r="F1097" s="343" t="s">
        <v>250</v>
      </c>
      <c r="G1097" s="344">
        <v>682</v>
      </c>
      <c r="H1097" s="343" t="s">
        <v>250</v>
      </c>
      <c r="I1097" s="343" t="s">
        <v>250</v>
      </c>
      <c r="J1097" s="343" t="s">
        <v>250</v>
      </c>
      <c r="K1097" s="343" t="s">
        <v>250</v>
      </c>
      <c r="L1097" s="343" t="s">
        <v>250</v>
      </c>
      <c r="M1097" s="343" t="s">
        <v>250</v>
      </c>
      <c r="N1097" s="344" t="s">
        <v>845</v>
      </c>
      <c r="O1097" s="345"/>
      <c r="Q1097" s="345">
        <f>O1097</f>
        <v>0</v>
      </c>
      <c r="R1097" s="324" t="s">
        <v>250</v>
      </c>
      <c r="S1097" s="345"/>
      <c r="U1097" s="345">
        <f>S1097</f>
        <v>0</v>
      </c>
      <c r="W1097" s="456"/>
      <c r="X1097" s="456"/>
      <c r="Y1097" s="456"/>
    </row>
    <row r="1098" spans="1:25" ht="15" customHeight="1">
      <c r="A1098" s="319">
        <v>1088</v>
      </c>
      <c r="B1098" s="319">
        <f t="shared" si="382"/>
        <v>3</v>
      </c>
      <c r="C1098" s="320">
        <v>683</v>
      </c>
      <c r="D1098" s="320" t="s">
        <v>1547</v>
      </c>
      <c r="F1098" s="343" t="s">
        <v>250</v>
      </c>
      <c r="G1098" s="344">
        <v>683</v>
      </c>
      <c r="H1098" s="343" t="s">
        <v>250</v>
      </c>
      <c r="I1098" s="343" t="s">
        <v>250</v>
      </c>
      <c r="J1098" s="343" t="s">
        <v>250</v>
      </c>
      <c r="K1098" s="343" t="s">
        <v>250</v>
      </c>
      <c r="L1098" s="343" t="s">
        <v>250</v>
      </c>
      <c r="M1098" s="343" t="s">
        <v>250</v>
      </c>
      <c r="N1098" s="344" t="s">
        <v>1062</v>
      </c>
      <c r="O1098" s="345"/>
      <c r="Q1098" s="345">
        <f>O1098</f>
        <v>0</v>
      </c>
      <c r="R1098" s="324" t="s">
        <v>250</v>
      </c>
      <c r="S1098" s="345"/>
      <c r="U1098" s="345">
        <f>S1098</f>
        <v>0</v>
      </c>
      <c r="W1098" s="456"/>
      <c r="X1098" s="456"/>
      <c r="Y1098" s="456"/>
    </row>
    <row r="1099" spans="1:25" ht="15" customHeight="1">
      <c r="A1099" s="319">
        <v>1089</v>
      </c>
      <c r="B1099" s="319">
        <f t="shared" si="382"/>
        <v>3</v>
      </c>
      <c r="C1099" s="320">
        <v>688</v>
      </c>
      <c r="D1099" s="320" t="s">
        <v>1547</v>
      </c>
      <c r="F1099" s="343" t="s">
        <v>250</v>
      </c>
      <c r="G1099" s="344">
        <v>688</v>
      </c>
      <c r="H1099" s="343" t="s">
        <v>250</v>
      </c>
      <c r="I1099" s="343" t="s">
        <v>250</v>
      </c>
      <c r="J1099" s="343" t="s">
        <v>250</v>
      </c>
      <c r="K1099" s="343" t="s">
        <v>250</v>
      </c>
      <c r="L1099" s="343" t="s">
        <v>250</v>
      </c>
      <c r="M1099" s="343" t="s">
        <v>250</v>
      </c>
      <c r="N1099" s="344" t="s">
        <v>1063</v>
      </c>
      <c r="O1099" s="345"/>
      <c r="Q1099" s="345">
        <f>O1099-Q1100-Q1101-Q1102-Q1103</f>
        <v>0</v>
      </c>
      <c r="R1099" s="324" t="s">
        <v>250</v>
      </c>
      <c r="S1099" s="345"/>
      <c r="U1099" s="345">
        <f>S1099+U1100+U1101+U1102+U1103</f>
        <v>0</v>
      </c>
      <c r="W1099" s="456"/>
      <c r="X1099" s="456"/>
      <c r="Y1099" s="456"/>
    </row>
    <row r="1100" spans="1:25" s="319" customFormat="1" ht="15" customHeight="1">
      <c r="A1100" s="319">
        <v>1090</v>
      </c>
      <c r="B1100" s="319">
        <f t="shared" ref="B1100:B1104" si="405">LEN(C1100)</f>
        <v>4</v>
      </c>
      <c r="C1100" s="320">
        <v>6881</v>
      </c>
      <c r="D1100" s="320"/>
      <c r="E1100" s="320"/>
      <c r="F1100" s="347" t="s">
        <v>250</v>
      </c>
      <c r="G1100" s="347"/>
      <c r="H1100" s="355">
        <v>6881</v>
      </c>
      <c r="I1100" s="347" t="s">
        <v>250</v>
      </c>
      <c r="J1100" s="347" t="s">
        <v>250</v>
      </c>
      <c r="K1100" s="347" t="s">
        <v>250</v>
      </c>
      <c r="L1100" s="347" t="s">
        <v>250</v>
      </c>
      <c r="M1100" s="347" t="s">
        <v>250</v>
      </c>
      <c r="N1100" s="355" t="s">
        <v>1064</v>
      </c>
      <c r="O1100" s="360"/>
      <c r="Q1100" s="361">
        <f t="shared" ref="Q1100:Q1103" si="406">O1100</f>
        <v>0</v>
      </c>
      <c r="R1100" s="319" t="s">
        <v>250</v>
      </c>
      <c r="S1100" s="360"/>
      <c r="U1100" s="361">
        <f t="shared" ref="U1100:U1103" si="407">S1100</f>
        <v>0</v>
      </c>
      <c r="W1100" s="457"/>
      <c r="X1100" s="457"/>
      <c r="Y1100" s="457"/>
    </row>
    <row r="1101" spans="1:25" s="319" customFormat="1" ht="15" customHeight="1">
      <c r="A1101" s="319">
        <v>1091</v>
      </c>
      <c r="B1101" s="319">
        <f t="shared" si="405"/>
        <v>4</v>
      </c>
      <c r="C1101" s="320">
        <v>6882</v>
      </c>
      <c r="D1101" s="320"/>
      <c r="E1101" s="320"/>
      <c r="F1101" s="347" t="s">
        <v>250</v>
      </c>
      <c r="G1101" s="347"/>
      <c r="H1101" s="355">
        <v>6882</v>
      </c>
      <c r="I1101" s="347" t="s">
        <v>250</v>
      </c>
      <c r="J1101" s="347" t="s">
        <v>250</v>
      </c>
      <c r="K1101" s="347" t="s">
        <v>250</v>
      </c>
      <c r="L1101" s="347" t="s">
        <v>250</v>
      </c>
      <c r="M1101" s="347" t="s">
        <v>250</v>
      </c>
      <c r="N1101" s="355" t="s">
        <v>1065</v>
      </c>
      <c r="O1101" s="360"/>
      <c r="Q1101" s="361">
        <f t="shared" si="406"/>
        <v>0</v>
      </c>
      <c r="R1101" s="319" t="s">
        <v>250</v>
      </c>
      <c r="S1101" s="360"/>
      <c r="U1101" s="361">
        <f t="shared" si="407"/>
        <v>0</v>
      </c>
      <c r="W1101" s="457"/>
      <c r="X1101" s="457"/>
      <c r="Y1101" s="457"/>
    </row>
    <row r="1102" spans="1:25" s="319" customFormat="1" ht="15" customHeight="1">
      <c r="A1102" s="319">
        <v>1092</v>
      </c>
      <c r="B1102" s="319">
        <f t="shared" si="405"/>
        <v>4</v>
      </c>
      <c r="C1102" s="320">
        <v>6883</v>
      </c>
      <c r="D1102" s="320"/>
      <c r="E1102" s="320"/>
      <c r="F1102" s="347" t="s">
        <v>250</v>
      </c>
      <c r="G1102" s="347"/>
      <c r="H1102" s="355">
        <v>6883</v>
      </c>
      <c r="I1102" s="347" t="s">
        <v>250</v>
      </c>
      <c r="J1102" s="347" t="s">
        <v>250</v>
      </c>
      <c r="K1102" s="347" t="s">
        <v>250</v>
      </c>
      <c r="L1102" s="347" t="s">
        <v>250</v>
      </c>
      <c r="M1102" s="347" t="s">
        <v>250</v>
      </c>
      <c r="N1102" s="355" t="s">
        <v>1066</v>
      </c>
      <c r="O1102" s="360"/>
      <c r="Q1102" s="361">
        <f t="shared" si="406"/>
        <v>0</v>
      </c>
      <c r="R1102" s="319" t="s">
        <v>250</v>
      </c>
      <c r="S1102" s="360"/>
      <c r="U1102" s="361">
        <f t="shared" si="407"/>
        <v>0</v>
      </c>
      <c r="W1102" s="457"/>
      <c r="X1102" s="457"/>
      <c r="Y1102" s="457"/>
    </row>
    <row r="1103" spans="1:25" s="319" customFormat="1" ht="15" customHeight="1">
      <c r="A1103" s="319">
        <v>1093</v>
      </c>
      <c r="B1103" s="319">
        <f t="shared" si="405"/>
        <v>4</v>
      </c>
      <c r="C1103" s="320">
        <v>6884</v>
      </c>
      <c r="D1103" s="320"/>
      <c r="E1103" s="320"/>
      <c r="F1103" s="347" t="s">
        <v>250</v>
      </c>
      <c r="G1103" s="347"/>
      <c r="H1103" s="355">
        <v>6884</v>
      </c>
      <c r="I1103" s="347" t="s">
        <v>250</v>
      </c>
      <c r="J1103" s="347" t="s">
        <v>250</v>
      </c>
      <c r="K1103" s="347" t="s">
        <v>250</v>
      </c>
      <c r="L1103" s="347" t="s">
        <v>250</v>
      </c>
      <c r="M1103" s="347" t="s">
        <v>250</v>
      </c>
      <c r="N1103" s="355" t="s">
        <v>1067</v>
      </c>
      <c r="O1103" s="360"/>
      <c r="Q1103" s="361">
        <f t="shared" si="406"/>
        <v>0</v>
      </c>
      <c r="R1103" s="319" t="s">
        <v>250</v>
      </c>
      <c r="S1103" s="360"/>
      <c r="U1103" s="361">
        <f t="shared" si="407"/>
        <v>0</v>
      </c>
      <c r="W1103" s="457"/>
      <c r="X1103" s="457"/>
      <c r="Y1103" s="457"/>
    </row>
    <row r="1104" spans="1:25" ht="15" customHeight="1">
      <c r="A1104" s="319">
        <v>1094</v>
      </c>
      <c r="B1104" s="319">
        <f t="shared" si="405"/>
        <v>3</v>
      </c>
      <c r="C1104" s="320">
        <v>689</v>
      </c>
      <c r="D1104" s="320" t="s">
        <v>1547</v>
      </c>
      <c r="F1104" s="343" t="s">
        <v>250</v>
      </c>
      <c r="G1104" s="344">
        <v>689</v>
      </c>
      <c r="H1104" s="343" t="s">
        <v>250</v>
      </c>
      <c r="I1104" s="343" t="s">
        <v>250</v>
      </c>
      <c r="J1104" s="343" t="s">
        <v>250</v>
      </c>
      <c r="K1104" s="343" t="s">
        <v>250</v>
      </c>
      <c r="L1104" s="343" t="s">
        <v>250</v>
      </c>
      <c r="M1104" s="343" t="s">
        <v>250</v>
      </c>
      <c r="N1104" s="344" t="s">
        <v>1068</v>
      </c>
      <c r="O1104" s="345"/>
      <c r="Q1104" s="345">
        <f>O1104</f>
        <v>0</v>
      </c>
      <c r="R1104" s="324" t="s">
        <v>250</v>
      </c>
      <c r="S1104" s="345"/>
      <c r="U1104" s="345">
        <f>S1104</f>
        <v>0</v>
      </c>
      <c r="W1104" s="456"/>
      <c r="X1104" s="456"/>
      <c r="Y1104" s="456"/>
    </row>
    <row r="1105" spans="17:21" ht="15" customHeight="1">
      <c r="Q1105" s="363">
        <f>SUM(Q11:Q1104)</f>
        <v>0</v>
      </c>
      <c r="S1105" s="363">
        <f>SUM(S11:S1104)</f>
        <v>0</v>
      </c>
      <c r="U1105" s="363"/>
    </row>
  </sheetData>
  <sheetProtection selectLockedCells="1"/>
  <autoFilter ref="A10:Y1104">
    <filterColumn colId="22" showButton="0"/>
    <filterColumn colId="23" showButton="0"/>
  </autoFilter>
  <mergeCells count="1096">
    <mergeCell ref="W1101:Y1101"/>
    <mergeCell ref="W1102:Y1102"/>
    <mergeCell ref="W1103:Y1103"/>
    <mergeCell ref="W1104:Y1104"/>
    <mergeCell ref="W1095:Y1095"/>
    <mergeCell ref="W1096:Y1096"/>
    <mergeCell ref="W1097:Y1097"/>
    <mergeCell ref="W1098:Y1098"/>
    <mergeCell ref="W1099:Y1099"/>
    <mergeCell ref="W1100:Y1100"/>
    <mergeCell ref="W1089:Y1089"/>
    <mergeCell ref="W1090:Y1090"/>
    <mergeCell ref="W1091:Y1091"/>
    <mergeCell ref="W1092:Y1092"/>
    <mergeCell ref="W1093:Y1093"/>
    <mergeCell ref="W1094:Y1094"/>
    <mergeCell ref="W1083:Y1083"/>
    <mergeCell ref="W1084:Y1084"/>
    <mergeCell ref="W1085:Y1085"/>
    <mergeCell ref="W1086:Y1086"/>
    <mergeCell ref="W1087:Y1087"/>
    <mergeCell ref="W1088:Y1088"/>
    <mergeCell ref="W1077:Y1077"/>
    <mergeCell ref="W1078:Y1078"/>
    <mergeCell ref="W1079:Y1079"/>
    <mergeCell ref="W1080:Y1080"/>
    <mergeCell ref="W1081:Y1081"/>
    <mergeCell ref="W1082:Y1082"/>
    <mergeCell ref="W1071:Y1071"/>
    <mergeCell ref="W1072:Y1072"/>
    <mergeCell ref="W1073:Y1073"/>
    <mergeCell ref="W1074:Y1074"/>
    <mergeCell ref="W1075:Y1075"/>
    <mergeCell ref="W1076:Y1076"/>
    <mergeCell ref="W1065:Y1065"/>
    <mergeCell ref="W1066:Y1066"/>
    <mergeCell ref="W1067:Y1067"/>
    <mergeCell ref="W1068:Y1068"/>
    <mergeCell ref="W1069:Y1069"/>
    <mergeCell ref="W1070:Y1070"/>
    <mergeCell ref="W1059:Y1059"/>
    <mergeCell ref="W1060:Y1060"/>
    <mergeCell ref="W1061:Y1061"/>
    <mergeCell ref="W1062:Y1062"/>
    <mergeCell ref="W1063:Y1063"/>
    <mergeCell ref="W1064:Y1064"/>
    <mergeCell ref="W1053:Y1053"/>
    <mergeCell ref="W1054:Y1054"/>
    <mergeCell ref="W1055:Y1055"/>
    <mergeCell ref="W1056:Y1056"/>
    <mergeCell ref="W1057:Y1057"/>
    <mergeCell ref="W1058:Y1058"/>
    <mergeCell ref="W1047:Y1047"/>
    <mergeCell ref="W1048:Y1048"/>
    <mergeCell ref="W1049:Y1049"/>
    <mergeCell ref="W1050:Y1050"/>
    <mergeCell ref="W1051:Y1051"/>
    <mergeCell ref="W1052:Y1052"/>
    <mergeCell ref="W1041:Y1041"/>
    <mergeCell ref="W1042:Y1042"/>
    <mergeCell ref="W1043:Y1043"/>
    <mergeCell ref="W1044:Y1044"/>
    <mergeCell ref="W1045:Y1045"/>
    <mergeCell ref="W1046:Y1046"/>
    <mergeCell ref="W1035:Y1035"/>
    <mergeCell ref="W1036:Y1036"/>
    <mergeCell ref="W1037:Y1037"/>
    <mergeCell ref="W1038:Y1038"/>
    <mergeCell ref="W1039:Y1039"/>
    <mergeCell ref="W1040:Y1040"/>
    <mergeCell ref="W1029:Y1029"/>
    <mergeCell ref="W1030:Y1030"/>
    <mergeCell ref="W1031:Y1031"/>
    <mergeCell ref="W1032:Y1032"/>
    <mergeCell ref="W1033:Y1033"/>
    <mergeCell ref="W1034:Y1034"/>
    <mergeCell ref="W1023:Y1023"/>
    <mergeCell ref="W1024:Y1024"/>
    <mergeCell ref="W1025:Y1025"/>
    <mergeCell ref="W1026:Y1026"/>
    <mergeCell ref="W1027:Y1027"/>
    <mergeCell ref="W1028:Y1028"/>
    <mergeCell ref="W1017:Y1017"/>
    <mergeCell ref="W1018:Y1018"/>
    <mergeCell ref="W1019:Y1019"/>
    <mergeCell ref="W1020:Y1020"/>
    <mergeCell ref="W1021:Y1021"/>
    <mergeCell ref="W1022:Y1022"/>
    <mergeCell ref="W1011:Y1011"/>
    <mergeCell ref="W1012:Y1012"/>
    <mergeCell ref="W1013:Y1013"/>
    <mergeCell ref="W1014:Y1014"/>
    <mergeCell ref="W1015:Y1015"/>
    <mergeCell ref="W1016:Y1016"/>
    <mergeCell ref="W1005:Y1005"/>
    <mergeCell ref="W1006:Y1006"/>
    <mergeCell ref="W1007:Y1007"/>
    <mergeCell ref="W1008:Y1008"/>
    <mergeCell ref="W1009:Y1009"/>
    <mergeCell ref="W1010:Y1010"/>
    <mergeCell ref="W999:Y999"/>
    <mergeCell ref="W1000:Y1000"/>
    <mergeCell ref="W1001:Y1001"/>
    <mergeCell ref="W1002:Y1002"/>
    <mergeCell ref="W1003:Y1003"/>
    <mergeCell ref="W1004:Y1004"/>
    <mergeCell ref="W993:Y993"/>
    <mergeCell ref="W994:Y994"/>
    <mergeCell ref="W995:Y995"/>
    <mergeCell ref="W996:Y996"/>
    <mergeCell ref="W997:Y997"/>
    <mergeCell ref="W998:Y998"/>
    <mergeCell ref="W987:Y987"/>
    <mergeCell ref="W988:Y988"/>
    <mergeCell ref="W989:Y989"/>
    <mergeCell ref="W990:Y990"/>
    <mergeCell ref="W991:Y991"/>
    <mergeCell ref="W992:Y992"/>
    <mergeCell ref="W981:Y981"/>
    <mergeCell ref="W982:Y982"/>
    <mergeCell ref="W983:Y983"/>
    <mergeCell ref="W984:Y984"/>
    <mergeCell ref="W985:Y985"/>
    <mergeCell ref="W986:Y986"/>
    <mergeCell ref="W975:Y975"/>
    <mergeCell ref="W976:Y976"/>
    <mergeCell ref="W977:Y977"/>
    <mergeCell ref="W978:Y978"/>
    <mergeCell ref="W979:Y979"/>
    <mergeCell ref="W980:Y980"/>
    <mergeCell ref="W969:Y969"/>
    <mergeCell ref="W970:Y970"/>
    <mergeCell ref="W971:Y971"/>
    <mergeCell ref="W972:Y972"/>
    <mergeCell ref="W973:Y973"/>
    <mergeCell ref="W974:Y974"/>
    <mergeCell ref="W963:Y963"/>
    <mergeCell ref="W964:Y964"/>
    <mergeCell ref="W965:Y965"/>
    <mergeCell ref="W966:Y966"/>
    <mergeCell ref="W967:Y967"/>
    <mergeCell ref="W968:Y968"/>
    <mergeCell ref="W957:Y957"/>
    <mergeCell ref="W958:Y958"/>
    <mergeCell ref="W959:Y959"/>
    <mergeCell ref="W960:Y960"/>
    <mergeCell ref="W961:Y961"/>
    <mergeCell ref="W962:Y962"/>
    <mergeCell ref="W951:Y951"/>
    <mergeCell ref="W952:Y952"/>
    <mergeCell ref="W953:Y953"/>
    <mergeCell ref="W954:Y954"/>
    <mergeCell ref="W955:Y955"/>
    <mergeCell ref="W956:Y956"/>
    <mergeCell ref="W945:Y945"/>
    <mergeCell ref="W946:Y946"/>
    <mergeCell ref="W947:Y947"/>
    <mergeCell ref="W948:Y948"/>
    <mergeCell ref="W949:Y949"/>
    <mergeCell ref="W950:Y950"/>
    <mergeCell ref="W939:Y939"/>
    <mergeCell ref="W940:Y940"/>
    <mergeCell ref="W941:Y941"/>
    <mergeCell ref="W942:Y942"/>
    <mergeCell ref="W943:Y943"/>
    <mergeCell ref="W944:Y944"/>
    <mergeCell ref="W933:Y933"/>
    <mergeCell ref="W934:Y934"/>
    <mergeCell ref="W935:Y935"/>
    <mergeCell ref="W936:Y936"/>
    <mergeCell ref="W937:Y937"/>
    <mergeCell ref="W938:Y938"/>
    <mergeCell ref="W927:Y927"/>
    <mergeCell ref="W928:Y928"/>
    <mergeCell ref="W929:Y929"/>
    <mergeCell ref="W930:Y930"/>
    <mergeCell ref="W931:Y931"/>
    <mergeCell ref="W932:Y932"/>
    <mergeCell ref="W921:Y921"/>
    <mergeCell ref="W922:Y922"/>
    <mergeCell ref="W923:Y923"/>
    <mergeCell ref="W924:Y924"/>
    <mergeCell ref="W925:Y925"/>
    <mergeCell ref="W926:Y926"/>
    <mergeCell ref="W915:Y915"/>
    <mergeCell ref="W916:Y916"/>
    <mergeCell ref="W917:Y917"/>
    <mergeCell ref="W918:Y918"/>
    <mergeCell ref="W919:Y919"/>
    <mergeCell ref="W920:Y920"/>
    <mergeCell ref="W909:Y909"/>
    <mergeCell ref="W910:Y910"/>
    <mergeCell ref="W911:Y911"/>
    <mergeCell ref="W912:Y912"/>
    <mergeCell ref="W913:Y913"/>
    <mergeCell ref="W914:Y914"/>
    <mergeCell ref="W903:Y903"/>
    <mergeCell ref="W904:Y904"/>
    <mergeCell ref="W905:Y905"/>
    <mergeCell ref="W906:Y906"/>
    <mergeCell ref="W907:Y907"/>
    <mergeCell ref="W908:Y908"/>
    <mergeCell ref="W897:Y897"/>
    <mergeCell ref="W898:Y898"/>
    <mergeCell ref="W899:Y899"/>
    <mergeCell ref="W900:Y900"/>
    <mergeCell ref="W901:Y901"/>
    <mergeCell ref="W902:Y902"/>
    <mergeCell ref="W891:Y891"/>
    <mergeCell ref="W892:Y892"/>
    <mergeCell ref="W893:Y893"/>
    <mergeCell ref="W894:Y894"/>
    <mergeCell ref="W895:Y895"/>
    <mergeCell ref="W896:Y896"/>
    <mergeCell ref="W885:Y885"/>
    <mergeCell ref="W886:Y886"/>
    <mergeCell ref="W887:Y887"/>
    <mergeCell ref="W888:Y888"/>
    <mergeCell ref="W889:Y889"/>
    <mergeCell ref="W890:Y890"/>
    <mergeCell ref="W879:Y879"/>
    <mergeCell ref="W880:Y880"/>
    <mergeCell ref="W881:Y881"/>
    <mergeCell ref="W882:Y882"/>
    <mergeCell ref="W883:Y883"/>
    <mergeCell ref="W884:Y884"/>
    <mergeCell ref="W873:Y873"/>
    <mergeCell ref="W874:Y874"/>
    <mergeCell ref="W875:Y875"/>
    <mergeCell ref="W876:Y876"/>
    <mergeCell ref="W877:Y877"/>
    <mergeCell ref="W878:Y878"/>
    <mergeCell ref="W867:Y867"/>
    <mergeCell ref="W868:Y868"/>
    <mergeCell ref="W869:Y869"/>
    <mergeCell ref="W870:Y870"/>
    <mergeCell ref="W871:Y871"/>
    <mergeCell ref="W872:Y872"/>
    <mergeCell ref="W861:Y861"/>
    <mergeCell ref="W862:Y862"/>
    <mergeCell ref="W863:Y863"/>
    <mergeCell ref="W864:Y864"/>
    <mergeCell ref="W865:Y865"/>
    <mergeCell ref="W866:Y866"/>
    <mergeCell ref="W855:Y855"/>
    <mergeCell ref="W856:Y856"/>
    <mergeCell ref="W857:Y857"/>
    <mergeCell ref="W858:Y858"/>
    <mergeCell ref="W859:Y859"/>
    <mergeCell ref="W860:Y860"/>
    <mergeCell ref="W849:Y849"/>
    <mergeCell ref="W850:Y850"/>
    <mergeCell ref="W851:Y851"/>
    <mergeCell ref="W852:Y852"/>
    <mergeCell ref="W853:Y853"/>
    <mergeCell ref="W854:Y854"/>
    <mergeCell ref="W843:Y843"/>
    <mergeCell ref="W844:Y844"/>
    <mergeCell ref="W845:Y845"/>
    <mergeCell ref="W846:Y846"/>
    <mergeCell ref="W847:Y847"/>
    <mergeCell ref="W848:Y848"/>
    <mergeCell ref="W837:Y837"/>
    <mergeCell ref="W838:Y838"/>
    <mergeCell ref="W839:Y839"/>
    <mergeCell ref="W840:Y840"/>
    <mergeCell ref="W841:Y841"/>
    <mergeCell ref="W842:Y842"/>
    <mergeCell ref="W831:Y831"/>
    <mergeCell ref="W832:Y832"/>
    <mergeCell ref="W833:Y833"/>
    <mergeCell ref="W834:Y834"/>
    <mergeCell ref="W835:Y835"/>
    <mergeCell ref="W836:Y836"/>
    <mergeCell ref="W825:Y825"/>
    <mergeCell ref="W826:Y826"/>
    <mergeCell ref="W827:Y827"/>
    <mergeCell ref="W828:Y828"/>
    <mergeCell ref="W829:Y829"/>
    <mergeCell ref="W830:Y830"/>
    <mergeCell ref="W819:Y819"/>
    <mergeCell ref="W820:Y820"/>
    <mergeCell ref="W821:Y821"/>
    <mergeCell ref="W822:Y822"/>
    <mergeCell ref="W823:Y823"/>
    <mergeCell ref="W824:Y824"/>
    <mergeCell ref="W813:Y813"/>
    <mergeCell ref="W814:Y814"/>
    <mergeCell ref="W815:Y815"/>
    <mergeCell ref="W816:Y816"/>
    <mergeCell ref="W817:Y817"/>
    <mergeCell ref="W818:Y818"/>
    <mergeCell ref="W807:Y807"/>
    <mergeCell ref="W808:Y808"/>
    <mergeCell ref="W809:Y809"/>
    <mergeCell ref="W810:Y810"/>
    <mergeCell ref="W811:Y811"/>
    <mergeCell ref="W812:Y812"/>
    <mergeCell ref="W801:Y801"/>
    <mergeCell ref="W802:Y802"/>
    <mergeCell ref="W803:Y803"/>
    <mergeCell ref="W804:Y804"/>
    <mergeCell ref="W805:Y805"/>
    <mergeCell ref="W806:Y806"/>
    <mergeCell ref="W795:Y795"/>
    <mergeCell ref="W796:Y796"/>
    <mergeCell ref="W797:Y797"/>
    <mergeCell ref="W798:Y798"/>
    <mergeCell ref="W799:Y799"/>
    <mergeCell ref="W800:Y800"/>
    <mergeCell ref="W789:Y789"/>
    <mergeCell ref="W790:Y790"/>
    <mergeCell ref="W791:Y791"/>
    <mergeCell ref="W792:Y792"/>
    <mergeCell ref="W793:Y793"/>
    <mergeCell ref="W794:Y794"/>
    <mergeCell ref="W783:Y783"/>
    <mergeCell ref="W784:Y784"/>
    <mergeCell ref="W785:Y785"/>
    <mergeCell ref="W786:Y786"/>
    <mergeCell ref="W787:Y787"/>
    <mergeCell ref="W788:Y788"/>
    <mergeCell ref="W777:Y777"/>
    <mergeCell ref="W778:Y778"/>
    <mergeCell ref="W779:Y779"/>
    <mergeCell ref="W780:Y780"/>
    <mergeCell ref="W781:Y781"/>
    <mergeCell ref="W782:Y782"/>
    <mergeCell ref="W771:Y771"/>
    <mergeCell ref="W772:Y772"/>
    <mergeCell ref="W773:Y773"/>
    <mergeCell ref="W774:Y774"/>
    <mergeCell ref="W775:Y775"/>
    <mergeCell ref="W776:Y776"/>
    <mergeCell ref="W765:Y765"/>
    <mergeCell ref="W766:Y766"/>
    <mergeCell ref="W767:Y767"/>
    <mergeCell ref="W768:Y768"/>
    <mergeCell ref="W769:Y769"/>
    <mergeCell ref="W770:Y770"/>
    <mergeCell ref="W759:Y759"/>
    <mergeCell ref="W760:Y760"/>
    <mergeCell ref="W761:Y761"/>
    <mergeCell ref="W762:Y762"/>
    <mergeCell ref="W763:Y763"/>
    <mergeCell ref="W764:Y764"/>
    <mergeCell ref="W753:Y753"/>
    <mergeCell ref="W754:Y754"/>
    <mergeCell ref="W755:Y755"/>
    <mergeCell ref="W756:Y756"/>
    <mergeCell ref="W757:Y757"/>
    <mergeCell ref="W758:Y758"/>
    <mergeCell ref="W747:Y747"/>
    <mergeCell ref="W748:Y748"/>
    <mergeCell ref="W749:Y749"/>
    <mergeCell ref="W750:Y750"/>
    <mergeCell ref="W751:Y751"/>
    <mergeCell ref="W752:Y752"/>
    <mergeCell ref="W741:Y741"/>
    <mergeCell ref="W742:Y742"/>
    <mergeCell ref="W743:Y743"/>
    <mergeCell ref="W744:Y744"/>
    <mergeCell ref="W745:Y745"/>
    <mergeCell ref="W746:Y746"/>
    <mergeCell ref="W735:Y735"/>
    <mergeCell ref="W736:Y736"/>
    <mergeCell ref="W737:Y737"/>
    <mergeCell ref="W738:Y738"/>
    <mergeCell ref="W739:Y739"/>
    <mergeCell ref="W740:Y740"/>
    <mergeCell ref="W729:Y729"/>
    <mergeCell ref="W730:Y730"/>
    <mergeCell ref="W731:Y731"/>
    <mergeCell ref="W732:Y732"/>
    <mergeCell ref="W733:Y733"/>
    <mergeCell ref="W734:Y734"/>
    <mergeCell ref="W723:Y723"/>
    <mergeCell ref="W724:Y724"/>
    <mergeCell ref="W725:Y725"/>
    <mergeCell ref="W726:Y726"/>
    <mergeCell ref="W727:Y727"/>
    <mergeCell ref="W728:Y728"/>
    <mergeCell ref="W717:Y717"/>
    <mergeCell ref="W718:Y718"/>
    <mergeCell ref="W719:Y719"/>
    <mergeCell ref="W720:Y720"/>
    <mergeCell ref="W721:Y721"/>
    <mergeCell ref="W722:Y722"/>
    <mergeCell ref="W711:Y711"/>
    <mergeCell ref="W712:Y712"/>
    <mergeCell ref="W713:Y713"/>
    <mergeCell ref="W714:Y714"/>
    <mergeCell ref="W715:Y715"/>
    <mergeCell ref="W716:Y716"/>
    <mergeCell ref="W705:Y705"/>
    <mergeCell ref="W706:Y706"/>
    <mergeCell ref="W707:Y707"/>
    <mergeCell ref="W708:Y708"/>
    <mergeCell ref="W709:Y709"/>
    <mergeCell ref="W710:Y710"/>
    <mergeCell ref="W699:Y699"/>
    <mergeCell ref="W700:Y700"/>
    <mergeCell ref="W701:Y701"/>
    <mergeCell ref="W702:Y702"/>
    <mergeCell ref="W703:Y703"/>
    <mergeCell ref="W704:Y704"/>
    <mergeCell ref="W693:Y693"/>
    <mergeCell ref="W694:Y694"/>
    <mergeCell ref="W695:Y695"/>
    <mergeCell ref="W696:Y696"/>
    <mergeCell ref="W697:Y697"/>
    <mergeCell ref="W698:Y698"/>
    <mergeCell ref="W687:Y687"/>
    <mergeCell ref="W688:Y688"/>
    <mergeCell ref="W689:Y689"/>
    <mergeCell ref="W690:Y690"/>
    <mergeCell ref="W691:Y691"/>
    <mergeCell ref="W692:Y692"/>
    <mergeCell ref="W681:Y681"/>
    <mergeCell ref="W682:Y682"/>
    <mergeCell ref="W683:Y683"/>
    <mergeCell ref="W684:Y684"/>
    <mergeCell ref="W685:Y685"/>
    <mergeCell ref="W686:Y686"/>
    <mergeCell ref="W675:Y675"/>
    <mergeCell ref="W676:Y676"/>
    <mergeCell ref="W677:Y677"/>
    <mergeCell ref="W678:Y678"/>
    <mergeCell ref="W679:Y679"/>
    <mergeCell ref="W680:Y680"/>
    <mergeCell ref="W669:Y669"/>
    <mergeCell ref="W670:Y670"/>
    <mergeCell ref="W671:Y671"/>
    <mergeCell ref="W672:Y672"/>
    <mergeCell ref="W673:Y673"/>
    <mergeCell ref="W674:Y674"/>
    <mergeCell ref="W663:Y663"/>
    <mergeCell ref="W664:Y664"/>
    <mergeCell ref="W665:Y665"/>
    <mergeCell ref="W666:Y666"/>
    <mergeCell ref="W667:Y667"/>
    <mergeCell ref="W668:Y668"/>
    <mergeCell ref="W657:Y657"/>
    <mergeCell ref="W658:Y658"/>
    <mergeCell ref="W659:Y659"/>
    <mergeCell ref="W660:Y660"/>
    <mergeCell ref="W661:Y661"/>
    <mergeCell ref="W662:Y662"/>
    <mergeCell ref="W651:Y651"/>
    <mergeCell ref="W652:Y652"/>
    <mergeCell ref="W653:Y653"/>
    <mergeCell ref="W654:Y654"/>
    <mergeCell ref="W655:Y655"/>
    <mergeCell ref="W656:Y656"/>
    <mergeCell ref="W645:Y645"/>
    <mergeCell ref="W646:Y646"/>
    <mergeCell ref="W647:Y647"/>
    <mergeCell ref="W648:Y648"/>
    <mergeCell ref="W649:Y649"/>
    <mergeCell ref="W650:Y650"/>
    <mergeCell ref="W639:Y639"/>
    <mergeCell ref="W640:Y640"/>
    <mergeCell ref="W641:Y641"/>
    <mergeCell ref="W642:Y642"/>
    <mergeCell ref="W643:Y643"/>
    <mergeCell ref="W644:Y644"/>
    <mergeCell ref="W633:Y633"/>
    <mergeCell ref="W634:Y634"/>
    <mergeCell ref="W635:Y635"/>
    <mergeCell ref="W636:Y636"/>
    <mergeCell ref="W637:Y637"/>
    <mergeCell ref="W638:Y638"/>
    <mergeCell ref="W627:Y627"/>
    <mergeCell ref="W628:Y628"/>
    <mergeCell ref="W629:Y629"/>
    <mergeCell ref="W630:Y630"/>
    <mergeCell ref="W631:Y631"/>
    <mergeCell ref="W632:Y632"/>
    <mergeCell ref="W621:Y621"/>
    <mergeCell ref="W622:Y622"/>
    <mergeCell ref="W623:Y623"/>
    <mergeCell ref="W624:Y624"/>
    <mergeCell ref="W625:Y625"/>
    <mergeCell ref="W626:Y626"/>
    <mergeCell ref="W615:Y615"/>
    <mergeCell ref="W616:Y616"/>
    <mergeCell ref="W617:Y617"/>
    <mergeCell ref="W618:Y618"/>
    <mergeCell ref="W619:Y619"/>
    <mergeCell ref="W620:Y620"/>
    <mergeCell ref="W609:Y609"/>
    <mergeCell ref="W610:Y610"/>
    <mergeCell ref="W611:Y611"/>
    <mergeCell ref="W612:Y612"/>
    <mergeCell ref="W613:Y613"/>
    <mergeCell ref="W614:Y614"/>
    <mergeCell ref="W603:Y603"/>
    <mergeCell ref="W604:Y604"/>
    <mergeCell ref="W605:Y605"/>
    <mergeCell ref="W606:Y606"/>
    <mergeCell ref="W607:Y607"/>
    <mergeCell ref="W608:Y608"/>
    <mergeCell ref="W597:Y597"/>
    <mergeCell ref="W598:Y598"/>
    <mergeCell ref="W599:Y599"/>
    <mergeCell ref="W600:Y600"/>
    <mergeCell ref="W601:Y601"/>
    <mergeCell ref="W602:Y602"/>
    <mergeCell ref="W591:Y591"/>
    <mergeCell ref="W592:Y592"/>
    <mergeCell ref="W593:Y593"/>
    <mergeCell ref="W594:Y594"/>
    <mergeCell ref="W595:Y595"/>
    <mergeCell ref="W596:Y596"/>
    <mergeCell ref="W585:Y585"/>
    <mergeCell ref="W586:Y586"/>
    <mergeCell ref="W587:Y587"/>
    <mergeCell ref="W588:Y588"/>
    <mergeCell ref="W589:Y589"/>
    <mergeCell ref="W590:Y590"/>
    <mergeCell ref="W579:Y579"/>
    <mergeCell ref="W580:Y580"/>
    <mergeCell ref="W581:Y581"/>
    <mergeCell ref="W582:Y582"/>
    <mergeCell ref="W583:Y583"/>
    <mergeCell ref="W584:Y584"/>
    <mergeCell ref="W573:Y573"/>
    <mergeCell ref="W574:Y574"/>
    <mergeCell ref="W575:Y575"/>
    <mergeCell ref="W576:Y576"/>
    <mergeCell ref="W577:Y577"/>
    <mergeCell ref="W578:Y578"/>
    <mergeCell ref="W567:Y567"/>
    <mergeCell ref="W568:Y568"/>
    <mergeCell ref="W569:Y569"/>
    <mergeCell ref="W570:Y570"/>
    <mergeCell ref="W571:Y571"/>
    <mergeCell ref="W572:Y572"/>
    <mergeCell ref="W561:Y561"/>
    <mergeCell ref="W562:Y562"/>
    <mergeCell ref="W563:Y563"/>
    <mergeCell ref="W564:Y564"/>
    <mergeCell ref="W565:Y565"/>
    <mergeCell ref="W566:Y566"/>
    <mergeCell ref="W555:Y555"/>
    <mergeCell ref="W556:Y556"/>
    <mergeCell ref="W557:Y557"/>
    <mergeCell ref="W558:Y558"/>
    <mergeCell ref="W559:Y559"/>
    <mergeCell ref="W560:Y560"/>
    <mergeCell ref="W549:Y549"/>
    <mergeCell ref="W550:Y550"/>
    <mergeCell ref="W551:Y551"/>
    <mergeCell ref="W552:Y552"/>
    <mergeCell ref="W553:Y553"/>
    <mergeCell ref="W554:Y554"/>
    <mergeCell ref="W543:Y543"/>
    <mergeCell ref="W544:Y544"/>
    <mergeCell ref="W545:Y545"/>
    <mergeCell ref="W546:Y546"/>
    <mergeCell ref="W547:Y547"/>
    <mergeCell ref="W548:Y548"/>
    <mergeCell ref="W537:Y537"/>
    <mergeCell ref="W538:Y538"/>
    <mergeCell ref="W539:Y539"/>
    <mergeCell ref="W540:Y540"/>
    <mergeCell ref="W541:Y541"/>
    <mergeCell ref="W542:Y542"/>
    <mergeCell ref="W531:Y531"/>
    <mergeCell ref="W532:Y532"/>
    <mergeCell ref="W533:Y533"/>
    <mergeCell ref="W534:Y534"/>
    <mergeCell ref="W535:Y535"/>
    <mergeCell ref="W536:Y536"/>
    <mergeCell ref="W525:Y525"/>
    <mergeCell ref="W526:Y526"/>
    <mergeCell ref="W527:Y527"/>
    <mergeCell ref="W528:Y528"/>
    <mergeCell ref="W529:Y529"/>
    <mergeCell ref="W530:Y530"/>
    <mergeCell ref="W519:Y519"/>
    <mergeCell ref="W520:Y520"/>
    <mergeCell ref="W521:Y521"/>
    <mergeCell ref="W522:Y522"/>
    <mergeCell ref="W523:Y523"/>
    <mergeCell ref="W524:Y524"/>
    <mergeCell ref="W513:Y513"/>
    <mergeCell ref="W514:Y514"/>
    <mergeCell ref="W515:Y515"/>
    <mergeCell ref="W516:Y516"/>
    <mergeCell ref="W517:Y517"/>
    <mergeCell ref="W518:Y518"/>
    <mergeCell ref="W507:Y507"/>
    <mergeCell ref="W508:Y508"/>
    <mergeCell ref="W509:Y509"/>
    <mergeCell ref="W510:Y510"/>
    <mergeCell ref="W511:Y511"/>
    <mergeCell ref="W512:Y512"/>
    <mergeCell ref="W501:Y501"/>
    <mergeCell ref="W502:Y502"/>
    <mergeCell ref="W503:Y503"/>
    <mergeCell ref="W504:Y504"/>
    <mergeCell ref="W505:Y505"/>
    <mergeCell ref="W506:Y506"/>
    <mergeCell ref="W495:Y495"/>
    <mergeCell ref="W496:Y496"/>
    <mergeCell ref="W497:Y497"/>
    <mergeCell ref="W498:Y498"/>
    <mergeCell ref="W499:Y499"/>
    <mergeCell ref="W500:Y500"/>
    <mergeCell ref="W489:Y489"/>
    <mergeCell ref="W490:Y490"/>
    <mergeCell ref="W491:Y491"/>
    <mergeCell ref="W492:Y492"/>
    <mergeCell ref="W493:Y493"/>
    <mergeCell ref="W494:Y494"/>
    <mergeCell ref="W483:Y483"/>
    <mergeCell ref="W484:Y484"/>
    <mergeCell ref="W485:Y485"/>
    <mergeCell ref="W486:Y486"/>
    <mergeCell ref="W487:Y487"/>
    <mergeCell ref="W488:Y488"/>
    <mergeCell ref="W477:Y477"/>
    <mergeCell ref="W478:Y478"/>
    <mergeCell ref="W479:Y479"/>
    <mergeCell ref="W480:Y480"/>
    <mergeCell ref="W481:Y481"/>
    <mergeCell ref="W482:Y482"/>
    <mergeCell ref="W471:Y471"/>
    <mergeCell ref="W472:Y472"/>
    <mergeCell ref="W473:Y473"/>
    <mergeCell ref="W474:Y474"/>
    <mergeCell ref="W475:Y475"/>
    <mergeCell ref="W476:Y476"/>
    <mergeCell ref="W465:Y465"/>
    <mergeCell ref="W466:Y466"/>
    <mergeCell ref="W467:Y467"/>
    <mergeCell ref="W468:Y468"/>
    <mergeCell ref="W469:Y469"/>
    <mergeCell ref="W470:Y470"/>
    <mergeCell ref="W459:Y459"/>
    <mergeCell ref="W460:Y460"/>
    <mergeCell ref="W461:Y461"/>
    <mergeCell ref="W462:Y462"/>
    <mergeCell ref="W463:Y463"/>
    <mergeCell ref="W464:Y464"/>
    <mergeCell ref="W453:Y453"/>
    <mergeCell ref="W454:Y454"/>
    <mergeCell ref="W455:Y455"/>
    <mergeCell ref="W456:Y456"/>
    <mergeCell ref="W457:Y457"/>
    <mergeCell ref="W458:Y458"/>
    <mergeCell ref="W447:Y447"/>
    <mergeCell ref="W448:Y448"/>
    <mergeCell ref="W449:Y449"/>
    <mergeCell ref="W450:Y450"/>
    <mergeCell ref="W451:Y451"/>
    <mergeCell ref="W452:Y452"/>
    <mergeCell ref="W441:Y441"/>
    <mergeCell ref="W442:Y442"/>
    <mergeCell ref="W443:Y443"/>
    <mergeCell ref="W444:Y444"/>
    <mergeCell ref="W445:Y445"/>
    <mergeCell ref="W446:Y446"/>
    <mergeCell ref="W435:Y435"/>
    <mergeCell ref="W436:Y436"/>
    <mergeCell ref="W437:Y437"/>
    <mergeCell ref="W438:Y438"/>
    <mergeCell ref="W439:Y439"/>
    <mergeCell ref="W440:Y440"/>
    <mergeCell ref="W429:Y429"/>
    <mergeCell ref="W430:Y430"/>
    <mergeCell ref="W431:Y431"/>
    <mergeCell ref="W432:Y432"/>
    <mergeCell ref="W433:Y433"/>
    <mergeCell ref="W434:Y434"/>
    <mergeCell ref="W423:Y423"/>
    <mergeCell ref="W424:Y424"/>
    <mergeCell ref="W425:Y425"/>
    <mergeCell ref="W426:Y426"/>
    <mergeCell ref="W427:Y427"/>
    <mergeCell ref="W428:Y428"/>
    <mergeCell ref="W417:Y417"/>
    <mergeCell ref="W418:Y418"/>
    <mergeCell ref="W419:Y419"/>
    <mergeCell ref="W420:Y420"/>
    <mergeCell ref="W421:Y421"/>
    <mergeCell ref="W422:Y422"/>
    <mergeCell ref="W411:Y411"/>
    <mergeCell ref="W412:Y412"/>
    <mergeCell ref="W413:Y413"/>
    <mergeCell ref="W414:Y414"/>
    <mergeCell ref="W415:Y415"/>
    <mergeCell ref="W416:Y416"/>
    <mergeCell ref="W405:Y405"/>
    <mergeCell ref="W406:Y406"/>
    <mergeCell ref="W407:Y407"/>
    <mergeCell ref="W408:Y408"/>
    <mergeCell ref="W409:Y409"/>
    <mergeCell ref="W410:Y410"/>
    <mergeCell ref="W399:Y399"/>
    <mergeCell ref="W400:Y400"/>
    <mergeCell ref="W401:Y401"/>
    <mergeCell ref="W402:Y402"/>
    <mergeCell ref="W403:Y403"/>
    <mergeCell ref="W404:Y404"/>
    <mergeCell ref="W393:Y393"/>
    <mergeCell ref="W394:Y394"/>
    <mergeCell ref="W395:Y395"/>
    <mergeCell ref="W396:Y396"/>
    <mergeCell ref="W397:Y397"/>
    <mergeCell ref="W398:Y398"/>
    <mergeCell ref="W387:Y387"/>
    <mergeCell ref="W388:Y388"/>
    <mergeCell ref="W389:Y389"/>
    <mergeCell ref="W390:Y390"/>
    <mergeCell ref="W391:Y391"/>
    <mergeCell ref="W392:Y392"/>
    <mergeCell ref="W381:Y381"/>
    <mergeCell ref="W382:Y382"/>
    <mergeCell ref="W383:Y383"/>
    <mergeCell ref="W384:Y384"/>
    <mergeCell ref="W385:Y385"/>
    <mergeCell ref="W386:Y386"/>
    <mergeCell ref="W375:Y375"/>
    <mergeCell ref="W376:Y376"/>
    <mergeCell ref="W377:Y377"/>
    <mergeCell ref="W378:Y378"/>
    <mergeCell ref="W379:Y379"/>
    <mergeCell ref="W380:Y380"/>
    <mergeCell ref="W369:Y369"/>
    <mergeCell ref="W370:Y370"/>
    <mergeCell ref="W371:Y371"/>
    <mergeCell ref="W372:Y372"/>
    <mergeCell ref="W373:Y373"/>
    <mergeCell ref="W374:Y374"/>
    <mergeCell ref="W363:Y363"/>
    <mergeCell ref="W364:Y364"/>
    <mergeCell ref="W365:Y365"/>
    <mergeCell ref="W366:Y366"/>
    <mergeCell ref="W367:Y367"/>
    <mergeCell ref="W368:Y368"/>
    <mergeCell ref="W357:Y357"/>
    <mergeCell ref="W358:Y358"/>
    <mergeCell ref="W359:Y359"/>
    <mergeCell ref="W360:Y360"/>
    <mergeCell ref="W361:Y361"/>
    <mergeCell ref="W362:Y362"/>
    <mergeCell ref="W351:Y351"/>
    <mergeCell ref="W352:Y352"/>
    <mergeCell ref="W353:Y353"/>
    <mergeCell ref="W354:Y354"/>
    <mergeCell ref="W355:Y355"/>
    <mergeCell ref="W356:Y356"/>
    <mergeCell ref="W345:Y345"/>
    <mergeCell ref="W346:Y346"/>
    <mergeCell ref="W347:Y347"/>
    <mergeCell ref="W348:Y348"/>
    <mergeCell ref="W349:Y349"/>
    <mergeCell ref="W350:Y350"/>
    <mergeCell ref="W339:Y339"/>
    <mergeCell ref="W340:Y340"/>
    <mergeCell ref="W341:Y341"/>
    <mergeCell ref="W342:Y342"/>
    <mergeCell ref="W343:Y343"/>
    <mergeCell ref="W344:Y344"/>
    <mergeCell ref="W333:Y333"/>
    <mergeCell ref="W334:Y334"/>
    <mergeCell ref="W335:Y335"/>
    <mergeCell ref="W336:Y336"/>
    <mergeCell ref="W337:Y337"/>
    <mergeCell ref="W338:Y338"/>
    <mergeCell ref="W327:Y327"/>
    <mergeCell ref="W328:Y328"/>
    <mergeCell ref="W329:Y329"/>
    <mergeCell ref="W330:Y330"/>
    <mergeCell ref="W331:Y331"/>
    <mergeCell ref="W332:Y332"/>
    <mergeCell ref="W321:Y321"/>
    <mergeCell ref="W322:Y322"/>
    <mergeCell ref="W323:Y323"/>
    <mergeCell ref="W324:Y324"/>
    <mergeCell ref="W325:Y325"/>
    <mergeCell ref="W326:Y326"/>
    <mergeCell ref="W315:Y315"/>
    <mergeCell ref="W316:Y316"/>
    <mergeCell ref="W317:Y317"/>
    <mergeCell ref="W318:Y318"/>
    <mergeCell ref="W319:Y319"/>
    <mergeCell ref="W320:Y320"/>
    <mergeCell ref="W309:Y309"/>
    <mergeCell ref="W310:Y310"/>
    <mergeCell ref="W311:Y311"/>
    <mergeCell ref="W312:Y312"/>
    <mergeCell ref="W313:Y313"/>
    <mergeCell ref="W314:Y314"/>
    <mergeCell ref="W303:Y303"/>
    <mergeCell ref="W304:Y304"/>
    <mergeCell ref="W305:Y305"/>
    <mergeCell ref="W306:Y306"/>
    <mergeCell ref="W307:Y307"/>
    <mergeCell ref="W308:Y308"/>
    <mergeCell ref="W297:Y297"/>
    <mergeCell ref="W298:Y298"/>
    <mergeCell ref="W299:Y299"/>
    <mergeCell ref="W300:Y300"/>
    <mergeCell ref="W301:Y301"/>
    <mergeCell ref="W302:Y302"/>
    <mergeCell ref="W291:Y291"/>
    <mergeCell ref="W292:Y292"/>
    <mergeCell ref="W293:Y293"/>
    <mergeCell ref="W294:Y294"/>
    <mergeCell ref="W295:Y295"/>
    <mergeCell ref="W296:Y296"/>
    <mergeCell ref="W285:Y285"/>
    <mergeCell ref="W286:Y286"/>
    <mergeCell ref="W287:Y287"/>
    <mergeCell ref="W288:Y288"/>
    <mergeCell ref="W289:Y289"/>
    <mergeCell ref="W290:Y290"/>
    <mergeCell ref="W279:Y279"/>
    <mergeCell ref="W280:Y280"/>
    <mergeCell ref="W281:Y281"/>
    <mergeCell ref="W282:Y282"/>
    <mergeCell ref="W283:Y283"/>
    <mergeCell ref="W284:Y284"/>
    <mergeCell ref="W273:Y273"/>
    <mergeCell ref="W274:Y274"/>
    <mergeCell ref="W275:Y275"/>
    <mergeCell ref="W276:Y276"/>
    <mergeCell ref="W277:Y277"/>
    <mergeCell ref="W278:Y278"/>
    <mergeCell ref="W267:Y267"/>
    <mergeCell ref="W268:Y268"/>
    <mergeCell ref="W269:Y269"/>
    <mergeCell ref="W270:Y270"/>
    <mergeCell ref="W271:Y271"/>
    <mergeCell ref="W272:Y272"/>
    <mergeCell ref="W261:Y261"/>
    <mergeCell ref="W262:Y262"/>
    <mergeCell ref="W263:Y263"/>
    <mergeCell ref="W264:Y264"/>
    <mergeCell ref="W265:Y265"/>
    <mergeCell ref="W266:Y266"/>
    <mergeCell ref="W255:Y255"/>
    <mergeCell ref="W256:Y256"/>
    <mergeCell ref="W257:Y257"/>
    <mergeCell ref="W258:Y258"/>
    <mergeCell ref="W259:Y259"/>
    <mergeCell ref="W260:Y260"/>
    <mergeCell ref="W249:Y249"/>
    <mergeCell ref="W250:Y250"/>
    <mergeCell ref="W251:Y251"/>
    <mergeCell ref="W252:Y252"/>
    <mergeCell ref="W253:Y253"/>
    <mergeCell ref="W254:Y254"/>
    <mergeCell ref="W243:Y243"/>
    <mergeCell ref="W244:Y244"/>
    <mergeCell ref="W245:Y245"/>
    <mergeCell ref="W246:Y246"/>
    <mergeCell ref="W247:Y247"/>
    <mergeCell ref="W248:Y248"/>
    <mergeCell ref="W237:Y237"/>
    <mergeCell ref="W238:Y238"/>
    <mergeCell ref="W239:Y239"/>
    <mergeCell ref="W240:Y240"/>
    <mergeCell ref="W241:Y241"/>
    <mergeCell ref="W242:Y242"/>
    <mergeCell ref="W231:Y231"/>
    <mergeCell ref="W232:Y232"/>
    <mergeCell ref="W233:Y233"/>
    <mergeCell ref="W234:Y234"/>
    <mergeCell ref="W235:Y235"/>
    <mergeCell ref="W236:Y236"/>
    <mergeCell ref="W225:Y225"/>
    <mergeCell ref="W226:Y226"/>
    <mergeCell ref="W227:Y227"/>
    <mergeCell ref="W228:Y228"/>
    <mergeCell ref="W229:Y229"/>
    <mergeCell ref="W230:Y230"/>
    <mergeCell ref="W219:Y219"/>
    <mergeCell ref="W220:Y220"/>
    <mergeCell ref="W221:Y221"/>
    <mergeCell ref="W222:Y222"/>
    <mergeCell ref="W223:Y223"/>
    <mergeCell ref="W224:Y224"/>
    <mergeCell ref="W213:Y213"/>
    <mergeCell ref="W214:Y214"/>
    <mergeCell ref="W215:Y215"/>
    <mergeCell ref="W216:Y216"/>
    <mergeCell ref="W217:Y217"/>
    <mergeCell ref="W218:Y218"/>
    <mergeCell ref="W207:Y207"/>
    <mergeCell ref="W208:Y208"/>
    <mergeCell ref="W209:Y209"/>
    <mergeCell ref="W210:Y210"/>
    <mergeCell ref="W211:Y211"/>
    <mergeCell ref="W212:Y212"/>
    <mergeCell ref="W201:Y201"/>
    <mergeCell ref="W202:Y202"/>
    <mergeCell ref="W203:Y203"/>
    <mergeCell ref="W204:Y204"/>
    <mergeCell ref="W205:Y205"/>
    <mergeCell ref="W206:Y206"/>
    <mergeCell ref="W195:Y195"/>
    <mergeCell ref="W196:Y196"/>
    <mergeCell ref="W197:Y197"/>
    <mergeCell ref="W198:Y198"/>
    <mergeCell ref="W199:Y199"/>
    <mergeCell ref="W200:Y200"/>
    <mergeCell ref="W189:Y189"/>
    <mergeCell ref="W190:Y190"/>
    <mergeCell ref="W191:Y191"/>
    <mergeCell ref="W192:Y192"/>
    <mergeCell ref="W193:Y193"/>
    <mergeCell ref="W194:Y194"/>
    <mergeCell ref="W183:Y183"/>
    <mergeCell ref="W184:Y184"/>
    <mergeCell ref="W185:Y185"/>
    <mergeCell ref="W186:Y186"/>
    <mergeCell ref="W187:Y187"/>
    <mergeCell ref="W188:Y188"/>
    <mergeCell ref="W177:Y177"/>
    <mergeCell ref="W178:Y178"/>
    <mergeCell ref="W179:Y179"/>
    <mergeCell ref="W180:Y180"/>
    <mergeCell ref="W181:Y181"/>
    <mergeCell ref="W182:Y182"/>
    <mergeCell ref="W171:Y171"/>
    <mergeCell ref="W172:Y172"/>
    <mergeCell ref="W173:Y173"/>
    <mergeCell ref="W174:Y174"/>
    <mergeCell ref="W175:Y175"/>
    <mergeCell ref="W176:Y176"/>
    <mergeCell ref="W165:Y165"/>
    <mergeCell ref="W166:Y166"/>
    <mergeCell ref="W167:Y167"/>
    <mergeCell ref="W168:Y168"/>
    <mergeCell ref="W169:Y169"/>
    <mergeCell ref="W170:Y170"/>
    <mergeCell ref="W159:Y159"/>
    <mergeCell ref="W160:Y160"/>
    <mergeCell ref="W161:Y161"/>
    <mergeCell ref="W162:Y162"/>
    <mergeCell ref="W163:Y163"/>
    <mergeCell ref="W164:Y164"/>
    <mergeCell ref="W153:Y153"/>
    <mergeCell ref="W154:Y154"/>
    <mergeCell ref="W155:Y155"/>
    <mergeCell ref="W156:Y156"/>
    <mergeCell ref="W157:Y157"/>
    <mergeCell ref="W158:Y158"/>
    <mergeCell ref="W147:Y147"/>
    <mergeCell ref="W148:Y148"/>
    <mergeCell ref="W149:Y149"/>
    <mergeCell ref="W150:Y150"/>
    <mergeCell ref="W151:Y151"/>
    <mergeCell ref="W152:Y152"/>
    <mergeCell ref="W141:Y141"/>
    <mergeCell ref="W142:Y142"/>
    <mergeCell ref="W143:Y143"/>
    <mergeCell ref="W144:Y144"/>
    <mergeCell ref="W145:Y145"/>
    <mergeCell ref="W146:Y146"/>
    <mergeCell ref="W135:Y135"/>
    <mergeCell ref="W136:Y136"/>
    <mergeCell ref="W137:Y137"/>
    <mergeCell ref="W138:Y138"/>
    <mergeCell ref="W139:Y139"/>
    <mergeCell ref="W140:Y140"/>
    <mergeCell ref="W129:Y129"/>
    <mergeCell ref="W130:Y130"/>
    <mergeCell ref="W131:Y131"/>
    <mergeCell ref="W132:Y132"/>
    <mergeCell ref="W133:Y133"/>
    <mergeCell ref="W134:Y134"/>
    <mergeCell ref="W123:Y123"/>
    <mergeCell ref="W124:Y124"/>
    <mergeCell ref="W125:Y125"/>
    <mergeCell ref="W126:Y126"/>
    <mergeCell ref="W127:Y127"/>
    <mergeCell ref="W128:Y128"/>
    <mergeCell ref="W117:Y117"/>
    <mergeCell ref="W118:Y118"/>
    <mergeCell ref="W119:Y119"/>
    <mergeCell ref="W120:Y120"/>
    <mergeCell ref="W121:Y121"/>
    <mergeCell ref="W122:Y122"/>
    <mergeCell ref="W111:Y111"/>
    <mergeCell ref="W112:Y112"/>
    <mergeCell ref="W113:Y113"/>
    <mergeCell ref="W114:Y114"/>
    <mergeCell ref="W115:Y115"/>
    <mergeCell ref="W116:Y116"/>
    <mergeCell ref="W106:Y106"/>
    <mergeCell ref="W107:Y107"/>
    <mergeCell ref="W108:Y108"/>
    <mergeCell ref="W109:Y109"/>
    <mergeCell ref="W110:Y110"/>
    <mergeCell ref="W99:Y99"/>
    <mergeCell ref="W100:Y100"/>
    <mergeCell ref="W101:Y101"/>
    <mergeCell ref="W102:Y102"/>
    <mergeCell ref="W103:Y103"/>
    <mergeCell ref="W104:Y104"/>
    <mergeCell ref="W93:Y93"/>
    <mergeCell ref="W94:Y94"/>
    <mergeCell ref="W95:Y95"/>
    <mergeCell ref="W96:Y96"/>
    <mergeCell ref="W97:Y97"/>
    <mergeCell ref="W98:Y98"/>
    <mergeCell ref="W89:Y89"/>
    <mergeCell ref="W90:Y90"/>
    <mergeCell ref="W91:Y91"/>
    <mergeCell ref="W92:Y92"/>
    <mergeCell ref="W81:Y81"/>
    <mergeCell ref="W82:Y82"/>
    <mergeCell ref="W83:Y83"/>
    <mergeCell ref="W84:Y84"/>
    <mergeCell ref="W85:Y85"/>
    <mergeCell ref="W86:Y86"/>
    <mergeCell ref="W75:Y75"/>
    <mergeCell ref="W76:Y76"/>
    <mergeCell ref="W77:Y77"/>
    <mergeCell ref="W78:Y78"/>
    <mergeCell ref="W79:Y79"/>
    <mergeCell ref="W80:Y80"/>
    <mergeCell ref="W105:Y105"/>
    <mergeCell ref="W72:Y72"/>
    <mergeCell ref="W73:Y73"/>
    <mergeCell ref="W74:Y74"/>
    <mergeCell ref="W63:Y63"/>
    <mergeCell ref="W64:Y64"/>
    <mergeCell ref="W65:Y65"/>
    <mergeCell ref="W66:Y66"/>
    <mergeCell ref="W67:Y67"/>
    <mergeCell ref="W68:Y68"/>
    <mergeCell ref="W57:Y57"/>
    <mergeCell ref="W58:Y58"/>
    <mergeCell ref="W59:Y59"/>
    <mergeCell ref="W60:Y60"/>
    <mergeCell ref="W61:Y61"/>
    <mergeCell ref="W62:Y62"/>
    <mergeCell ref="W87:Y87"/>
    <mergeCell ref="W88:Y88"/>
    <mergeCell ref="W55:Y55"/>
    <mergeCell ref="W56:Y56"/>
    <mergeCell ref="W45:Y45"/>
    <mergeCell ref="W46:Y46"/>
    <mergeCell ref="W47:Y47"/>
    <mergeCell ref="W48:Y48"/>
    <mergeCell ref="W49:Y49"/>
    <mergeCell ref="W50:Y50"/>
    <mergeCell ref="W39:Y39"/>
    <mergeCell ref="W40:Y40"/>
    <mergeCell ref="W41:Y41"/>
    <mergeCell ref="W42:Y42"/>
    <mergeCell ref="W43:Y43"/>
    <mergeCell ref="W44:Y44"/>
    <mergeCell ref="W69:Y69"/>
    <mergeCell ref="W70:Y70"/>
    <mergeCell ref="W71:Y71"/>
    <mergeCell ref="W38:Y38"/>
    <mergeCell ref="W27:Y27"/>
    <mergeCell ref="W28:Y28"/>
    <mergeCell ref="W29:Y29"/>
    <mergeCell ref="W30:Y30"/>
    <mergeCell ref="W31:Y31"/>
    <mergeCell ref="W32:Y32"/>
    <mergeCell ref="W21:Y21"/>
    <mergeCell ref="W22:Y22"/>
    <mergeCell ref="W23:Y23"/>
    <mergeCell ref="W24:Y24"/>
    <mergeCell ref="W25:Y25"/>
    <mergeCell ref="W26:Y26"/>
    <mergeCell ref="W51:Y51"/>
    <mergeCell ref="W52:Y52"/>
    <mergeCell ref="W53:Y53"/>
    <mergeCell ref="W54:Y54"/>
    <mergeCell ref="W15:Y15"/>
    <mergeCell ref="W16:Y16"/>
    <mergeCell ref="W17:Y17"/>
    <mergeCell ref="W18:Y18"/>
    <mergeCell ref="W19:Y19"/>
    <mergeCell ref="W20:Y20"/>
    <mergeCell ref="F2:W2"/>
    <mergeCell ref="W8:Y10"/>
    <mergeCell ref="W11:Y11"/>
    <mergeCell ref="W12:Y12"/>
    <mergeCell ref="W13:Y13"/>
    <mergeCell ref="W14:Y14"/>
    <mergeCell ref="W33:Y33"/>
    <mergeCell ref="W34:Y34"/>
    <mergeCell ref="W35:Y35"/>
    <mergeCell ref="W36:Y36"/>
    <mergeCell ref="W37:Y37"/>
  </mergeCells>
  <conditionalFormatting sqref="F2">
    <cfRule type="expression" dxfId="11" priority="1">
      <formula>$Y$2="NOK"</formula>
    </cfRule>
    <cfRule type="expression" dxfId="10" priority="2">
      <formula>$Y$2="OK"</formula>
    </cfRule>
  </conditionalFormatting>
  <dataValidations count="1">
    <dataValidation type="list" allowBlank="1" showInputMessage="1" showErrorMessage="1" sqref="O8:P8 P9">
      <formula1>"ESC,ESI,RAS,CSS"</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0"/>
  <sheetViews>
    <sheetView showGridLines="0" topLeftCell="E2" zoomScale="70" zoomScaleNormal="70" workbookViewId="0">
      <selection activeCell="J20" sqref="J20"/>
    </sheetView>
  </sheetViews>
  <sheetFormatPr defaultColWidth="11.42578125" defaultRowHeight="15" customHeight="1"/>
  <cols>
    <col min="1" max="1" width="5" style="319" hidden="1" customWidth="1"/>
    <col min="2" max="2" width="2" style="319" hidden="1" customWidth="1"/>
    <col min="3" max="3" width="10" style="320" hidden="1" customWidth="1"/>
    <col min="4" max="4" width="2.85546875" style="320" hidden="1" customWidth="1"/>
    <col min="5" max="5" width="2.85546875" style="321" customWidth="1"/>
    <col min="6" max="13" width="12.85546875" style="324" customWidth="1"/>
    <col min="14" max="14" width="70.42578125" style="324" customWidth="1"/>
    <col min="15" max="15" width="12.85546875" style="324" customWidth="1"/>
    <col min="16" max="16" width="2.85546875" style="324" customWidth="1"/>
    <col min="17" max="17" width="12.85546875" style="324" customWidth="1"/>
    <col min="18" max="18" width="2.85546875" style="324" customWidth="1"/>
    <col min="19" max="19" width="12.85546875" style="324" customWidth="1"/>
    <col min="20" max="20" width="2.85546875" style="324" customWidth="1"/>
    <col min="21" max="21" width="12.85546875" style="324" customWidth="1"/>
    <col min="22" max="22" width="2.85546875" style="324" customWidth="1"/>
    <col min="23" max="23" width="14.28515625" style="324" customWidth="1"/>
    <col min="24" max="24" width="2.85546875" style="324" customWidth="1"/>
    <col min="25" max="16384" width="11.42578125" style="324"/>
  </cols>
  <sheetData>
    <row r="1" spans="1:25" ht="15" customHeight="1" thickBot="1">
      <c r="F1" s="322"/>
      <c r="G1" s="322"/>
      <c r="H1" s="322"/>
      <c r="I1" s="322"/>
      <c r="J1" s="322"/>
      <c r="K1" s="322"/>
      <c r="L1" s="322"/>
      <c r="M1" s="322"/>
      <c r="N1" s="322"/>
      <c r="O1" s="322"/>
      <c r="P1" s="322"/>
      <c r="Q1" s="323"/>
      <c r="R1" s="322"/>
      <c r="S1" s="322"/>
    </row>
    <row r="2" spans="1:25" ht="60" customHeight="1" thickBot="1">
      <c r="F2" s="458" t="s">
        <v>1549</v>
      </c>
      <c r="G2" s="459"/>
      <c r="H2" s="459"/>
      <c r="I2" s="459"/>
      <c r="J2" s="459"/>
      <c r="K2" s="459"/>
      <c r="L2" s="459"/>
      <c r="M2" s="459"/>
      <c r="N2" s="459"/>
      <c r="O2" s="459"/>
      <c r="P2" s="459"/>
      <c r="Q2" s="459"/>
      <c r="R2" s="459"/>
      <c r="S2" s="459"/>
      <c r="T2" s="459"/>
      <c r="U2" s="459"/>
      <c r="V2" s="459"/>
      <c r="W2" s="460"/>
      <c r="Y2" s="364"/>
    </row>
    <row r="5" spans="1:25" ht="15" customHeight="1">
      <c r="G5" s="326" t="s">
        <v>1536</v>
      </c>
    </row>
    <row r="6" spans="1:25" ht="15" customHeight="1">
      <c r="G6" s="328" t="s">
        <v>247</v>
      </c>
      <c r="H6" s="327" t="s">
        <v>1537</v>
      </c>
    </row>
    <row r="7" spans="1:25" ht="15" customHeight="1">
      <c r="G7" s="328" t="s">
        <v>249</v>
      </c>
      <c r="H7" s="327" t="s">
        <v>1538</v>
      </c>
    </row>
    <row r="8" spans="1:25" ht="15" customHeight="1">
      <c r="O8" s="329" t="s">
        <v>248</v>
      </c>
      <c r="S8" s="329" t="str">
        <f>+O8</f>
        <v>RAS</v>
      </c>
      <c r="W8" s="461" t="s">
        <v>1564</v>
      </c>
      <c r="X8" s="461"/>
      <c r="Y8" s="461"/>
    </row>
    <row r="9" spans="1:25" ht="15" customHeight="1">
      <c r="O9" s="330">
        <f>+'F3 CHARGES'!O9</f>
        <v>0</v>
      </c>
      <c r="S9" s="330">
        <f>+O9</f>
        <v>0</v>
      </c>
      <c r="W9" s="461"/>
      <c r="X9" s="461"/>
      <c r="Y9" s="461"/>
    </row>
    <row r="10" spans="1:25" ht="15" customHeight="1">
      <c r="F10" s="331" t="s">
        <v>1539</v>
      </c>
      <c r="G10" s="332" t="s">
        <v>1540</v>
      </c>
      <c r="H10" s="333" t="s">
        <v>1541</v>
      </c>
      <c r="I10" s="334" t="s">
        <v>1542</v>
      </c>
      <c r="J10" s="335" t="s">
        <v>1543</v>
      </c>
      <c r="K10" s="336" t="s">
        <v>1544</v>
      </c>
      <c r="L10" s="337" t="s">
        <v>1545</v>
      </c>
      <c r="M10" s="324" t="s">
        <v>1546</v>
      </c>
      <c r="O10" s="338">
        <f>+'F3 CHARGES'!O10</f>
        <v>0</v>
      </c>
      <c r="Q10" s="339"/>
      <c r="S10" s="338">
        <f>+O10</f>
        <v>0</v>
      </c>
      <c r="W10" s="461"/>
      <c r="X10" s="461"/>
      <c r="Y10" s="461"/>
    </row>
    <row r="11" spans="1:25" s="319" customFormat="1" ht="15" customHeight="1">
      <c r="A11" s="319">
        <v>1</v>
      </c>
      <c r="B11" s="319">
        <f t="shared" ref="B11:B74" si="0">LEN(C11)</f>
        <v>2</v>
      </c>
      <c r="C11" s="320">
        <f t="shared" ref="C11:C74" si="1">MAX(F11:M11)</f>
        <v>70</v>
      </c>
      <c r="D11" s="320"/>
      <c r="E11" s="320"/>
      <c r="F11" s="365">
        <v>70</v>
      </c>
      <c r="G11" s="365" t="s">
        <v>250</v>
      </c>
      <c r="H11" s="365" t="s">
        <v>250</v>
      </c>
      <c r="I11" s="365" t="s">
        <v>250</v>
      </c>
      <c r="J11" s="365" t="s">
        <v>250</v>
      </c>
      <c r="K11" s="365" t="s">
        <v>250</v>
      </c>
      <c r="L11" s="365" t="s">
        <v>250</v>
      </c>
      <c r="M11" s="365" t="s">
        <v>250</v>
      </c>
      <c r="N11" s="365" t="s">
        <v>1069</v>
      </c>
      <c r="O11" s="366"/>
      <c r="Q11" s="367"/>
      <c r="R11" s="319" t="s">
        <v>250</v>
      </c>
      <c r="S11" s="367"/>
      <c r="U11" s="367"/>
    </row>
    <row r="12" spans="1:25" s="319" customFormat="1" ht="15" customHeight="1">
      <c r="A12" s="319">
        <v>2</v>
      </c>
      <c r="B12" s="319">
        <f t="shared" si="0"/>
        <v>3</v>
      </c>
      <c r="C12" s="320">
        <f t="shared" si="1"/>
        <v>701</v>
      </c>
      <c r="D12" s="320"/>
      <c r="E12" s="320"/>
      <c r="F12" s="347" t="s">
        <v>250</v>
      </c>
      <c r="G12" s="368">
        <v>701</v>
      </c>
      <c r="H12" s="347" t="s">
        <v>250</v>
      </c>
      <c r="I12" s="347" t="s">
        <v>250</v>
      </c>
      <c r="J12" s="347" t="s">
        <v>250</v>
      </c>
      <c r="K12" s="347" t="s">
        <v>250</v>
      </c>
      <c r="L12" s="347" t="s">
        <v>250</v>
      </c>
      <c r="M12" s="347" t="s">
        <v>250</v>
      </c>
      <c r="N12" s="368" t="s">
        <v>1070</v>
      </c>
      <c r="O12" s="345"/>
      <c r="Q12" s="349">
        <f>O12-Q13-Q14-Q15</f>
        <v>0</v>
      </c>
      <c r="S12" s="345"/>
      <c r="U12" s="349">
        <f>S12+U13+U14+U15</f>
        <v>0</v>
      </c>
    </row>
    <row r="13" spans="1:25" s="319" customFormat="1" ht="15" customHeight="1">
      <c r="A13" s="319">
        <v>3</v>
      </c>
      <c r="B13" s="319">
        <f t="shared" si="0"/>
        <v>4</v>
      </c>
      <c r="C13" s="320">
        <f t="shared" si="1"/>
        <v>7011</v>
      </c>
      <c r="D13" s="320"/>
      <c r="E13" s="320"/>
      <c r="F13" s="347" t="s">
        <v>250</v>
      </c>
      <c r="G13" s="347" t="s">
        <v>250</v>
      </c>
      <c r="H13" s="355">
        <v>7011</v>
      </c>
      <c r="I13" s="347" t="s">
        <v>250</v>
      </c>
      <c r="J13" s="347" t="s">
        <v>250</v>
      </c>
      <c r="K13" s="347" t="s">
        <v>250</v>
      </c>
      <c r="L13" s="347" t="s">
        <v>250</v>
      </c>
      <c r="M13" s="347" t="s">
        <v>250</v>
      </c>
      <c r="N13" s="355" t="s">
        <v>1071</v>
      </c>
      <c r="O13" s="345"/>
      <c r="Q13" s="349">
        <f>O13</f>
        <v>0</v>
      </c>
      <c r="S13" s="345"/>
      <c r="U13" s="349">
        <f>S13</f>
        <v>0</v>
      </c>
    </row>
    <row r="14" spans="1:25" s="319" customFormat="1" ht="15" customHeight="1">
      <c r="A14" s="319">
        <v>4</v>
      </c>
      <c r="B14" s="319">
        <f t="shared" si="0"/>
        <v>4</v>
      </c>
      <c r="C14" s="320">
        <f t="shared" si="1"/>
        <v>7012</v>
      </c>
      <c r="D14" s="320"/>
      <c r="E14" s="320"/>
      <c r="F14" s="347" t="s">
        <v>250</v>
      </c>
      <c r="G14" s="347" t="s">
        <v>250</v>
      </c>
      <c r="H14" s="355">
        <v>7012</v>
      </c>
      <c r="I14" s="347" t="s">
        <v>250</v>
      </c>
      <c r="J14" s="347" t="s">
        <v>250</v>
      </c>
      <c r="K14" s="347" t="s">
        <v>250</v>
      </c>
      <c r="L14" s="347" t="s">
        <v>250</v>
      </c>
      <c r="M14" s="347" t="s">
        <v>250</v>
      </c>
      <c r="N14" s="355" t="s">
        <v>1072</v>
      </c>
      <c r="O14" s="345"/>
      <c r="Q14" s="349">
        <f t="shared" ref="Q14:Q15" si="2">O14</f>
        <v>0</v>
      </c>
      <c r="S14" s="345"/>
      <c r="U14" s="349">
        <f t="shared" ref="U14:U15" si="3">S14</f>
        <v>0</v>
      </c>
    </row>
    <row r="15" spans="1:25" s="319" customFormat="1" ht="15" customHeight="1">
      <c r="A15" s="319">
        <v>5</v>
      </c>
      <c r="B15" s="319">
        <f t="shared" si="0"/>
        <v>4</v>
      </c>
      <c r="C15" s="320">
        <f t="shared" si="1"/>
        <v>7013</v>
      </c>
      <c r="D15" s="320"/>
      <c r="E15" s="320"/>
      <c r="F15" s="347" t="s">
        <v>250</v>
      </c>
      <c r="G15" s="347" t="s">
        <v>250</v>
      </c>
      <c r="H15" s="355">
        <v>7013</v>
      </c>
      <c r="I15" s="347" t="s">
        <v>250</v>
      </c>
      <c r="J15" s="347" t="s">
        <v>250</v>
      </c>
      <c r="K15" s="347" t="s">
        <v>250</v>
      </c>
      <c r="L15" s="347" t="s">
        <v>250</v>
      </c>
      <c r="M15" s="347" t="s">
        <v>250</v>
      </c>
      <c r="N15" s="355" t="s">
        <v>1073</v>
      </c>
      <c r="O15" s="345"/>
      <c r="Q15" s="349">
        <f t="shared" si="2"/>
        <v>0</v>
      </c>
      <c r="S15" s="345"/>
      <c r="U15" s="349">
        <f t="shared" si="3"/>
        <v>0</v>
      </c>
    </row>
    <row r="16" spans="1:25" s="319" customFormat="1" ht="15" customHeight="1">
      <c r="A16" s="319">
        <v>6</v>
      </c>
      <c r="B16" s="319">
        <f t="shared" si="0"/>
        <v>3</v>
      </c>
      <c r="C16" s="320">
        <f t="shared" si="1"/>
        <v>702</v>
      </c>
      <c r="D16" s="320"/>
      <c r="E16" s="320"/>
      <c r="F16" s="347" t="s">
        <v>250</v>
      </c>
      <c r="G16" s="368">
        <v>702</v>
      </c>
      <c r="H16" s="347" t="s">
        <v>250</v>
      </c>
      <c r="I16" s="347" t="s">
        <v>250</v>
      </c>
      <c r="J16" s="347" t="s">
        <v>250</v>
      </c>
      <c r="K16" s="347" t="s">
        <v>250</v>
      </c>
      <c r="L16" s="347" t="s">
        <v>250</v>
      </c>
      <c r="M16" s="347" t="s">
        <v>250</v>
      </c>
      <c r="N16" s="368" t="s">
        <v>1074</v>
      </c>
      <c r="O16" s="345"/>
      <c r="Q16" s="349">
        <f>O16-Q17-Q18-Q19-Q20-Q21-Q22-Q23-Q24-Q25-Q26-Q27-Q28-Q29-Q30</f>
        <v>0</v>
      </c>
      <c r="S16" s="345"/>
      <c r="U16" s="349">
        <f>S16+U17+U18+U22+U27+U30</f>
        <v>0</v>
      </c>
    </row>
    <row r="17" spans="1:21" s="319" customFormat="1" ht="15" customHeight="1">
      <c r="A17" s="319">
        <v>7</v>
      </c>
      <c r="B17" s="319">
        <f t="shared" si="0"/>
        <v>4</v>
      </c>
      <c r="C17" s="320">
        <f t="shared" si="1"/>
        <v>7021</v>
      </c>
      <c r="D17" s="320"/>
      <c r="E17" s="320"/>
      <c r="F17" s="347" t="s">
        <v>250</v>
      </c>
      <c r="G17" s="347" t="s">
        <v>250</v>
      </c>
      <c r="H17" s="355">
        <v>7021</v>
      </c>
      <c r="I17" s="347" t="s">
        <v>250</v>
      </c>
      <c r="J17" s="347" t="s">
        <v>250</v>
      </c>
      <c r="K17" s="347" t="s">
        <v>250</v>
      </c>
      <c r="L17" s="347" t="s">
        <v>250</v>
      </c>
      <c r="M17" s="347" t="s">
        <v>250</v>
      </c>
      <c r="N17" s="355" t="s">
        <v>253</v>
      </c>
      <c r="O17" s="345"/>
      <c r="Q17" s="349">
        <f>O17</f>
        <v>0</v>
      </c>
      <c r="S17" s="345"/>
      <c r="U17" s="349">
        <f>S17</f>
        <v>0</v>
      </c>
    </row>
    <row r="18" spans="1:21" s="319" customFormat="1" ht="15" customHeight="1">
      <c r="A18" s="319">
        <v>8</v>
      </c>
      <c r="B18" s="319">
        <f t="shared" si="0"/>
        <v>4</v>
      </c>
      <c r="C18" s="320">
        <f t="shared" si="1"/>
        <v>7022</v>
      </c>
      <c r="D18" s="320"/>
      <c r="E18" s="320"/>
      <c r="F18" s="347" t="s">
        <v>250</v>
      </c>
      <c r="G18" s="347" t="s">
        <v>250</v>
      </c>
      <c r="H18" s="355">
        <v>7022</v>
      </c>
      <c r="I18" s="347" t="s">
        <v>250</v>
      </c>
      <c r="J18" s="347" t="s">
        <v>250</v>
      </c>
      <c r="K18" s="347" t="s">
        <v>250</v>
      </c>
      <c r="L18" s="347" t="s">
        <v>250</v>
      </c>
      <c r="M18" s="347" t="s">
        <v>250</v>
      </c>
      <c r="N18" s="355" t="s">
        <v>1075</v>
      </c>
      <c r="O18" s="345"/>
      <c r="Q18" s="349">
        <f>O18-Q19-Q20-Q21</f>
        <v>0</v>
      </c>
      <c r="S18" s="345"/>
      <c r="U18" s="349">
        <f>S18+U19+U20+U21</f>
        <v>0</v>
      </c>
    </row>
    <row r="19" spans="1:21" s="319" customFormat="1" ht="15" customHeight="1">
      <c r="A19" s="319">
        <v>9</v>
      </c>
      <c r="B19" s="319">
        <f t="shared" si="0"/>
        <v>5</v>
      </c>
      <c r="C19" s="320">
        <f t="shared" si="1"/>
        <v>70221</v>
      </c>
      <c r="D19" s="320"/>
      <c r="E19" s="320"/>
      <c r="F19" s="347" t="s">
        <v>250</v>
      </c>
      <c r="G19" s="347" t="s">
        <v>250</v>
      </c>
      <c r="H19" s="347" t="s">
        <v>250</v>
      </c>
      <c r="I19" s="348">
        <v>70221</v>
      </c>
      <c r="J19" s="347" t="s">
        <v>250</v>
      </c>
      <c r="K19" s="347" t="s">
        <v>250</v>
      </c>
      <c r="L19" s="347" t="s">
        <v>250</v>
      </c>
      <c r="M19" s="347" t="s">
        <v>250</v>
      </c>
      <c r="N19" s="348" t="s">
        <v>1076</v>
      </c>
      <c r="O19" s="345"/>
      <c r="Q19" s="349">
        <f>O19</f>
        <v>0</v>
      </c>
      <c r="S19" s="345"/>
      <c r="U19" s="349">
        <f>S19</f>
        <v>0</v>
      </c>
    </row>
    <row r="20" spans="1:21" s="319" customFormat="1" ht="15" customHeight="1">
      <c r="A20" s="319">
        <v>10</v>
      </c>
      <c r="B20" s="319">
        <f t="shared" si="0"/>
        <v>5</v>
      </c>
      <c r="C20" s="320">
        <f t="shared" si="1"/>
        <v>70222</v>
      </c>
      <c r="D20" s="320"/>
      <c r="E20" s="320"/>
      <c r="F20" s="347" t="s">
        <v>250</v>
      </c>
      <c r="G20" s="347" t="s">
        <v>250</v>
      </c>
      <c r="H20" s="347" t="s">
        <v>250</v>
      </c>
      <c r="I20" s="348">
        <v>70222</v>
      </c>
      <c r="J20" s="347" t="s">
        <v>250</v>
      </c>
      <c r="K20" s="347" t="s">
        <v>250</v>
      </c>
      <c r="L20" s="347" t="s">
        <v>250</v>
      </c>
      <c r="M20" s="347" t="s">
        <v>250</v>
      </c>
      <c r="N20" s="348" t="s">
        <v>1077</v>
      </c>
      <c r="O20" s="345"/>
      <c r="Q20" s="349">
        <f t="shared" ref="Q20:Q21" si="4">O20</f>
        <v>0</v>
      </c>
      <c r="S20" s="345"/>
      <c r="U20" s="349">
        <f t="shared" ref="U20:U21" si="5">S20</f>
        <v>0</v>
      </c>
    </row>
    <row r="21" spans="1:21" s="319" customFormat="1" ht="15" customHeight="1">
      <c r="A21" s="319">
        <v>11</v>
      </c>
      <c r="B21" s="319">
        <f t="shared" si="0"/>
        <v>5</v>
      </c>
      <c r="C21" s="320">
        <f t="shared" si="1"/>
        <v>70228</v>
      </c>
      <c r="D21" s="320"/>
      <c r="E21" s="320"/>
      <c r="F21" s="347" t="s">
        <v>250</v>
      </c>
      <c r="G21" s="347" t="s">
        <v>250</v>
      </c>
      <c r="H21" s="347" t="s">
        <v>250</v>
      </c>
      <c r="I21" s="348">
        <v>70228</v>
      </c>
      <c r="J21" s="347" t="s">
        <v>250</v>
      </c>
      <c r="K21" s="347" t="s">
        <v>250</v>
      </c>
      <c r="L21" s="347" t="s">
        <v>250</v>
      </c>
      <c r="M21" s="347" t="s">
        <v>250</v>
      </c>
      <c r="N21" s="348" t="s">
        <v>1078</v>
      </c>
      <c r="O21" s="345"/>
      <c r="Q21" s="349">
        <f t="shared" si="4"/>
        <v>0</v>
      </c>
      <c r="S21" s="345"/>
      <c r="U21" s="349">
        <f t="shared" si="5"/>
        <v>0</v>
      </c>
    </row>
    <row r="22" spans="1:21" s="319" customFormat="1" ht="15" customHeight="1">
      <c r="A22" s="319">
        <v>12</v>
      </c>
      <c r="B22" s="319">
        <f t="shared" si="0"/>
        <v>4</v>
      </c>
      <c r="C22" s="320">
        <f t="shared" si="1"/>
        <v>7023</v>
      </c>
      <c r="D22" s="320"/>
      <c r="E22" s="320"/>
      <c r="F22" s="347" t="s">
        <v>250</v>
      </c>
      <c r="G22" s="347" t="s">
        <v>250</v>
      </c>
      <c r="H22" s="355">
        <v>7023</v>
      </c>
      <c r="I22" s="347" t="s">
        <v>250</v>
      </c>
      <c r="J22" s="347" t="s">
        <v>250</v>
      </c>
      <c r="K22" s="347" t="s">
        <v>250</v>
      </c>
      <c r="L22" s="347" t="s">
        <v>250</v>
      </c>
      <c r="M22" s="347" t="s">
        <v>250</v>
      </c>
      <c r="N22" s="355" t="s">
        <v>1079</v>
      </c>
      <c r="O22" s="345"/>
      <c r="Q22" s="349">
        <f>O22-Q23-Q24-Q25-Q26</f>
        <v>0</v>
      </c>
      <c r="S22" s="345"/>
      <c r="U22" s="349">
        <f>S22+U23+U24+U25+U26</f>
        <v>0</v>
      </c>
    </row>
    <row r="23" spans="1:21" s="319" customFormat="1" ht="15" customHeight="1">
      <c r="A23" s="319">
        <v>13</v>
      </c>
      <c r="B23" s="319">
        <f t="shared" si="0"/>
        <v>5</v>
      </c>
      <c r="C23" s="320">
        <f t="shared" si="1"/>
        <v>70231</v>
      </c>
      <c r="D23" s="320"/>
      <c r="E23" s="320"/>
      <c r="F23" s="347" t="s">
        <v>250</v>
      </c>
      <c r="G23" s="347" t="s">
        <v>250</v>
      </c>
      <c r="H23" s="347" t="s">
        <v>250</v>
      </c>
      <c r="I23" s="348">
        <v>70231</v>
      </c>
      <c r="J23" s="347" t="s">
        <v>250</v>
      </c>
      <c r="K23" s="347" t="s">
        <v>250</v>
      </c>
      <c r="L23" s="347" t="s">
        <v>250</v>
      </c>
      <c r="M23" s="347" t="s">
        <v>250</v>
      </c>
      <c r="N23" s="348" t="s">
        <v>350</v>
      </c>
      <c r="O23" s="345"/>
      <c r="Q23" s="349">
        <f t="shared" ref="Q23:Q26" si="6">O23</f>
        <v>0</v>
      </c>
      <c r="S23" s="345"/>
      <c r="U23" s="349">
        <f t="shared" ref="U23:U26" si="7">S23</f>
        <v>0</v>
      </c>
    </row>
    <row r="24" spans="1:21" s="319" customFormat="1" ht="15" customHeight="1">
      <c r="A24" s="319">
        <v>14</v>
      </c>
      <c r="B24" s="319">
        <f t="shared" si="0"/>
        <v>5</v>
      </c>
      <c r="C24" s="320">
        <f t="shared" si="1"/>
        <v>70232</v>
      </c>
      <c r="D24" s="320"/>
      <c r="E24" s="320"/>
      <c r="F24" s="347" t="s">
        <v>250</v>
      </c>
      <c r="G24" s="347" t="s">
        <v>250</v>
      </c>
      <c r="H24" s="347" t="s">
        <v>250</v>
      </c>
      <c r="I24" s="348">
        <v>70232</v>
      </c>
      <c r="J24" s="347" t="s">
        <v>250</v>
      </c>
      <c r="K24" s="347" t="s">
        <v>250</v>
      </c>
      <c r="L24" s="347" t="s">
        <v>250</v>
      </c>
      <c r="M24" s="347" t="s">
        <v>250</v>
      </c>
      <c r="N24" s="348" t="s">
        <v>352</v>
      </c>
      <c r="O24" s="345"/>
      <c r="Q24" s="349">
        <f t="shared" si="6"/>
        <v>0</v>
      </c>
      <c r="S24" s="345"/>
      <c r="U24" s="349">
        <f t="shared" si="7"/>
        <v>0</v>
      </c>
    </row>
    <row r="25" spans="1:21" s="319" customFormat="1" ht="15" customHeight="1">
      <c r="A25" s="319">
        <v>15</v>
      </c>
      <c r="B25" s="319">
        <f t="shared" si="0"/>
        <v>5</v>
      </c>
      <c r="C25" s="320">
        <f t="shared" si="1"/>
        <v>70233</v>
      </c>
      <c r="D25" s="320"/>
      <c r="E25" s="320"/>
      <c r="F25" s="347" t="s">
        <v>250</v>
      </c>
      <c r="G25" s="347" t="s">
        <v>250</v>
      </c>
      <c r="H25" s="347" t="s">
        <v>250</v>
      </c>
      <c r="I25" s="348">
        <v>70233</v>
      </c>
      <c r="J25" s="347" t="s">
        <v>250</v>
      </c>
      <c r="K25" s="347" t="s">
        <v>250</v>
      </c>
      <c r="L25" s="347" t="s">
        <v>250</v>
      </c>
      <c r="M25" s="347" t="s">
        <v>250</v>
      </c>
      <c r="N25" s="348" t="s">
        <v>349</v>
      </c>
      <c r="O25" s="345"/>
      <c r="Q25" s="349">
        <f t="shared" si="6"/>
        <v>0</v>
      </c>
      <c r="S25" s="345"/>
      <c r="U25" s="349">
        <f t="shared" si="7"/>
        <v>0</v>
      </c>
    </row>
    <row r="26" spans="1:21" s="319" customFormat="1" ht="15" customHeight="1">
      <c r="A26" s="319">
        <v>16</v>
      </c>
      <c r="B26" s="319">
        <f t="shared" si="0"/>
        <v>5</v>
      </c>
      <c r="C26" s="320">
        <f t="shared" si="1"/>
        <v>70238</v>
      </c>
      <c r="D26" s="320"/>
      <c r="E26" s="320"/>
      <c r="F26" s="347" t="s">
        <v>250</v>
      </c>
      <c r="G26" s="347" t="s">
        <v>250</v>
      </c>
      <c r="H26" s="347" t="s">
        <v>250</v>
      </c>
      <c r="I26" s="348">
        <v>70238</v>
      </c>
      <c r="J26" s="347" t="s">
        <v>250</v>
      </c>
      <c r="K26" s="347" t="s">
        <v>250</v>
      </c>
      <c r="L26" s="347" t="s">
        <v>250</v>
      </c>
      <c r="M26" s="347" t="s">
        <v>250</v>
      </c>
      <c r="N26" s="348" t="s">
        <v>1080</v>
      </c>
      <c r="O26" s="345"/>
      <c r="Q26" s="349">
        <f t="shared" si="6"/>
        <v>0</v>
      </c>
      <c r="S26" s="345"/>
      <c r="U26" s="349">
        <f t="shared" si="7"/>
        <v>0</v>
      </c>
    </row>
    <row r="27" spans="1:21" s="319" customFormat="1" ht="15" customHeight="1">
      <c r="A27" s="319">
        <v>17</v>
      </c>
      <c r="B27" s="319">
        <f t="shared" si="0"/>
        <v>4</v>
      </c>
      <c r="C27" s="320">
        <f t="shared" si="1"/>
        <v>7024</v>
      </c>
      <c r="D27" s="320"/>
      <c r="E27" s="320"/>
      <c r="F27" s="347" t="s">
        <v>250</v>
      </c>
      <c r="G27" s="347" t="s">
        <v>250</v>
      </c>
      <c r="H27" s="355">
        <v>7024</v>
      </c>
      <c r="I27" s="347" t="s">
        <v>250</v>
      </c>
      <c r="J27" s="347" t="s">
        <v>250</v>
      </c>
      <c r="K27" s="347" t="s">
        <v>250</v>
      </c>
      <c r="L27" s="347" t="s">
        <v>250</v>
      </c>
      <c r="M27" s="347" t="s">
        <v>250</v>
      </c>
      <c r="N27" s="355" t="s">
        <v>255</v>
      </c>
      <c r="O27" s="345"/>
      <c r="Q27" s="349">
        <f>O27-Q28-Q29</f>
        <v>0</v>
      </c>
      <c r="S27" s="345"/>
      <c r="U27" s="349">
        <f>S27+U28+U29</f>
        <v>0</v>
      </c>
    </row>
    <row r="28" spans="1:21" s="319" customFormat="1" ht="15" customHeight="1">
      <c r="A28" s="319">
        <v>18</v>
      </c>
      <c r="B28" s="319">
        <f t="shared" si="0"/>
        <v>5</v>
      </c>
      <c r="C28" s="320">
        <f t="shared" si="1"/>
        <v>70241</v>
      </c>
      <c r="D28" s="320"/>
      <c r="E28" s="320"/>
      <c r="F28" s="347" t="s">
        <v>250</v>
      </c>
      <c r="G28" s="347" t="s">
        <v>250</v>
      </c>
      <c r="H28" s="347" t="s">
        <v>250</v>
      </c>
      <c r="I28" s="348">
        <v>70241</v>
      </c>
      <c r="J28" s="347" t="s">
        <v>250</v>
      </c>
      <c r="K28" s="347" t="s">
        <v>250</v>
      </c>
      <c r="L28" s="347" t="s">
        <v>250</v>
      </c>
      <c r="M28" s="347" t="s">
        <v>250</v>
      </c>
      <c r="N28" s="348" t="s">
        <v>1081</v>
      </c>
      <c r="O28" s="345"/>
      <c r="Q28" s="349">
        <f t="shared" ref="Q28:Q29" si="8">O28</f>
        <v>0</v>
      </c>
      <c r="S28" s="345"/>
      <c r="U28" s="349">
        <f t="shared" ref="U28:U29" si="9">S28</f>
        <v>0</v>
      </c>
    </row>
    <row r="29" spans="1:21" s="319" customFormat="1" ht="15" customHeight="1">
      <c r="A29" s="319">
        <v>19</v>
      </c>
      <c r="B29" s="319">
        <f t="shared" si="0"/>
        <v>5</v>
      </c>
      <c r="C29" s="320">
        <f t="shared" si="1"/>
        <v>70248</v>
      </c>
      <c r="D29" s="320"/>
      <c r="E29" s="320"/>
      <c r="F29" s="347" t="s">
        <v>250</v>
      </c>
      <c r="G29" s="347" t="s">
        <v>250</v>
      </c>
      <c r="H29" s="347" t="s">
        <v>250</v>
      </c>
      <c r="I29" s="348">
        <v>70248</v>
      </c>
      <c r="J29" s="347" t="s">
        <v>250</v>
      </c>
      <c r="K29" s="347" t="s">
        <v>250</v>
      </c>
      <c r="L29" s="347" t="s">
        <v>250</v>
      </c>
      <c r="M29" s="347" t="s">
        <v>250</v>
      </c>
      <c r="N29" s="348" t="s">
        <v>259</v>
      </c>
      <c r="O29" s="345"/>
      <c r="Q29" s="349">
        <f t="shared" si="8"/>
        <v>0</v>
      </c>
      <c r="S29" s="345"/>
      <c r="U29" s="349">
        <f t="shared" si="9"/>
        <v>0</v>
      </c>
    </row>
    <row r="30" spans="1:21" s="319" customFormat="1" ht="15" customHeight="1">
      <c r="A30" s="319">
        <v>20</v>
      </c>
      <c r="B30" s="319">
        <f t="shared" si="0"/>
        <v>4</v>
      </c>
      <c r="C30" s="320">
        <f t="shared" si="1"/>
        <v>7028</v>
      </c>
      <c r="D30" s="320"/>
      <c r="E30" s="320"/>
      <c r="F30" s="347" t="s">
        <v>250</v>
      </c>
      <c r="G30" s="347" t="s">
        <v>250</v>
      </c>
      <c r="H30" s="355">
        <v>7028</v>
      </c>
      <c r="I30" s="347" t="s">
        <v>250</v>
      </c>
      <c r="J30" s="347" t="s">
        <v>250</v>
      </c>
      <c r="K30" s="347" t="s">
        <v>250</v>
      </c>
      <c r="L30" s="347" t="s">
        <v>250</v>
      </c>
      <c r="M30" s="347" t="s">
        <v>250</v>
      </c>
      <c r="N30" s="355" t="s">
        <v>1082</v>
      </c>
      <c r="O30" s="345"/>
      <c r="Q30" s="349">
        <f>O30</f>
        <v>0</v>
      </c>
      <c r="S30" s="345"/>
      <c r="U30" s="349">
        <f>S30</f>
        <v>0</v>
      </c>
    </row>
    <row r="31" spans="1:21" s="319" customFormat="1" ht="15" customHeight="1">
      <c r="A31" s="319">
        <v>21</v>
      </c>
      <c r="B31" s="319">
        <f t="shared" si="0"/>
        <v>3</v>
      </c>
      <c r="C31" s="320">
        <f t="shared" si="1"/>
        <v>703</v>
      </c>
      <c r="D31" s="320"/>
      <c r="E31" s="320"/>
      <c r="F31" s="347" t="s">
        <v>250</v>
      </c>
      <c r="G31" s="368">
        <v>703</v>
      </c>
      <c r="H31" s="347" t="s">
        <v>250</v>
      </c>
      <c r="I31" s="347" t="s">
        <v>250</v>
      </c>
      <c r="J31" s="347" t="s">
        <v>250</v>
      </c>
      <c r="K31" s="347" t="s">
        <v>250</v>
      </c>
      <c r="L31" s="347" t="s">
        <v>250</v>
      </c>
      <c r="M31" s="347" t="s">
        <v>250</v>
      </c>
      <c r="N31" s="368" t="s">
        <v>1083</v>
      </c>
      <c r="O31" s="345"/>
      <c r="Q31" s="349">
        <f>O31</f>
        <v>0</v>
      </c>
      <c r="S31" s="345"/>
      <c r="U31" s="349">
        <f>S31</f>
        <v>0</v>
      </c>
    </row>
    <row r="32" spans="1:21" s="319" customFormat="1" ht="15" customHeight="1">
      <c r="A32" s="319">
        <v>22</v>
      </c>
      <c r="B32" s="319">
        <f t="shared" si="0"/>
        <v>3</v>
      </c>
      <c r="C32" s="320">
        <f t="shared" si="1"/>
        <v>704</v>
      </c>
      <c r="D32" s="320"/>
      <c r="E32" s="320"/>
      <c r="F32" s="347" t="s">
        <v>250</v>
      </c>
      <c r="G32" s="368">
        <v>704</v>
      </c>
      <c r="H32" s="347" t="s">
        <v>250</v>
      </c>
      <c r="I32" s="347" t="s">
        <v>250</v>
      </c>
      <c r="J32" s="347" t="s">
        <v>250</v>
      </c>
      <c r="K32" s="347" t="s">
        <v>250</v>
      </c>
      <c r="L32" s="347" t="s">
        <v>250</v>
      </c>
      <c r="M32" s="347" t="s">
        <v>250</v>
      </c>
      <c r="N32" s="368" t="s">
        <v>1084</v>
      </c>
      <c r="O32" s="345"/>
      <c r="Q32" s="349">
        <f>O32-Q33-Q34-Q35-Q36-Q37</f>
        <v>0</v>
      </c>
      <c r="S32" s="345"/>
      <c r="U32" s="349">
        <f>S32+U33+U34+U35</f>
        <v>0</v>
      </c>
    </row>
    <row r="33" spans="1:21" s="319" customFormat="1" ht="15" customHeight="1">
      <c r="A33" s="319">
        <v>23</v>
      </c>
      <c r="B33" s="319">
        <f t="shared" si="0"/>
        <v>4</v>
      </c>
      <c r="C33" s="320">
        <f t="shared" si="1"/>
        <v>7041</v>
      </c>
      <c r="D33" s="320"/>
      <c r="E33" s="320"/>
      <c r="F33" s="347" t="s">
        <v>250</v>
      </c>
      <c r="G33" s="347" t="s">
        <v>250</v>
      </c>
      <c r="H33" s="355">
        <v>7041</v>
      </c>
      <c r="I33" s="347" t="s">
        <v>250</v>
      </c>
      <c r="J33" s="347" t="s">
        <v>250</v>
      </c>
      <c r="K33" s="347" t="s">
        <v>250</v>
      </c>
      <c r="L33" s="347" t="s">
        <v>250</v>
      </c>
      <c r="M33" s="347" t="s">
        <v>250</v>
      </c>
      <c r="N33" s="355" t="s">
        <v>899</v>
      </c>
      <c r="O33" s="345"/>
      <c r="Q33" s="349">
        <f t="shared" ref="Q33:Q34" si="10">O33</f>
        <v>0</v>
      </c>
      <c r="S33" s="345"/>
      <c r="U33" s="349">
        <f t="shared" ref="U33:U34" si="11">S33</f>
        <v>0</v>
      </c>
    </row>
    <row r="34" spans="1:21" s="319" customFormat="1" ht="15" customHeight="1">
      <c r="A34" s="319">
        <v>24</v>
      </c>
      <c r="B34" s="319">
        <f t="shared" si="0"/>
        <v>4</v>
      </c>
      <c r="C34" s="320">
        <f t="shared" si="1"/>
        <v>7042</v>
      </c>
      <c r="D34" s="320"/>
      <c r="E34" s="320"/>
      <c r="F34" s="347" t="s">
        <v>250</v>
      </c>
      <c r="G34" s="347" t="s">
        <v>250</v>
      </c>
      <c r="H34" s="355">
        <v>7042</v>
      </c>
      <c r="I34" s="347" t="s">
        <v>250</v>
      </c>
      <c r="J34" s="347" t="s">
        <v>250</v>
      </c>
      <c r="K34" s="347" t="s">
        <v>250</v>
      </c>
      <c r="L34" s="347" t="s">
        <v>250</v>
      </c>
      <c r="M34" s="347" t="s">
        <v>250</v>
      </c>
      <c r="N34" s="355" t="s">
        <v>1085</v>
      </c>
      <c r="O34" s="345"/>
      <c r="Q34" s="349">
        <f t="shared" si="10"/>
        <v>0</v>
      </c>
      <c r="S34" s="345"/>
      <c r="U34" s="349">
        <f t="shared" si="11"/>
        <v>0</v>
      </c>
    </row>
    <row r="35" spans="1:21" s="319" customFormat="1" ht="15" customHeight="1">
      <c r="A35" s="319">
        <v>25</v>
      </c>
      <c r="B35" s="319">
        <f t="shared" si="0"/>
        <v>4</v>
      </c>
      <c r="C35" s="320">
        <f t="shared" si="1"/>
        <v>7043</v>
      </c>
      <c r="D35" s="320"/>
      <c r="E35" s="320"/>
      <c r="F35" s="347" t="s">
        <v>250</v>
      </c>
      <c r="G35" s="347" t="s">
        <v>250</v>
      </c>
      <c r="H35" s="355">
        <v>7043</v>
      </c>
      <c r="I35" s="347" t="s">
        <v>250</v>
      </c>
      <c r="J35" s="347" t="s">
        <v>250</v>
      </c>
      <c r="K35" s="347" t="s">
        <v>250</v>
      </c>
      <c r="L35" s="347" t="s">
        <v>250</v>
      </c>
      <c r="M35" s="347" t="s">
        <v>250</v>
      </c>
      <c r="N35" s="355" t="s">
        <v>1086</v>
      </c>
      <c r="O35" s="345"/>
      <c r="Q35" s="349">
        <f>O35-Q36-Q37</f>
        <v>0</v>
      </c>
      <c r="S35" s="345"/>
      <c r="U35" s="349">
        <f>S35+U36+U37</f>
        <v>0</v>
      </c>
    </row>
    <row r="36" spans="1:21" s="319" customFormat="1" ht="15" customHeight="1">
      <c r="A36" s="319">
        <v>26</v>
      </c>
      <c r="B36" s="319">
        <f t="shared" si="0"/>
        <v>5</v>
      </c>
      <c r="C36" s="320">
        <f t="shared" si="1"/>
        <v>70431</v>
      </c>
      <c r="D36" s="320"/>
      <c r="E36" s="320"/>
      <c r="F36" s="347" t="s">
        <v>250</v>
      </c>
      <c r="G36" s="347" t="s">
        <v>250</v>
      </c>
      <c r="H36" s="347" t="s">
        <v>250</v>
      </c>
      <c r="I36" s="348">
        <v>70431</v>
      </c>
      <c r="J36" s="347" t="s">
        <v>250</v>
      </c>
      <c r="K36" s="347" t="s">
        <v>250</v>
      </c>
      <c r="L36" s="347" t="s">
        <v>250</v>
      </c>
      <c r="M36" s="347" t="s">
        <v>250</v>
      </c>
      <c r="N36" s="348" t="s">
        <v>1087</v>
      </c>
      <c r="O36" s="345"/>
      <c r="Q36" s="349">
        <f t="shared" ref="Q36:Q37" si="12">O36</f>
        <v>0</v>
      </c>
      <c r="S36" s="345"/>
      <c r="U36" s="349">
        <f t="shared" ref="U36:U37" si="13">S36</f>
        <v>0</v>
      </c>
    </row>
    <row r="37" spans="1:21" s="319" customFormat="1" ht="15" customHeight="1">
      <c r="A37" s="319">
        <v>27</v>
      </c>
      <c r="B37" s="319">
        <f t="shared" si="0"/>
        <v>5</v>
      </c>
      <c r="C37" s="320">
        <f t="shared" si="1"/>
        <v>70438</v>
      </c>
      <c r="D37" s="320"/>
      <c r="E37" s="320"/>
      <c r="F37" s="347" t="s">
        <v>250</v>
      </c>
      <c r="G37" s="347" t="s">
        <v>250</v>
      </c>
      <c r="H37" s="347" t="s">
        <v>250</v>
      </c>
      <c r="I37" s="348">
        <v>70438</v>
      </c>
      <c r="J37" s="347" t="s">
        <v>250</v>
      </c>
      <c r="K37" s="347" t="s">
        <v>250</v>
      </c>
      <c r="L37" s="347" t="s">
        <v>250</v>
      </c>
      <c r="M37" s="347" t="s">
        <v>250</v>
      </c>
      <c r="N37" s="348" t="s">
        <v>1088</v>
      </c>
      <c r="O37" s="345"/>
      <c r="Q37" s="349">
        <f t="shared" si="12"/>
        <v>0</v>
      </c>
      <c r="S37" s="345"/>
      <c r="U37" s="349">
        <f t="shared" si="13"/>
        <v>0</v>
      </c>
    </row>
    <row r="38" spans="1:21" s="319" customFormat="1" ht="15" customHeight="1">
      <c r="A38" s="319">
        <v>28</v>
      </c>
      <c r="B38" s="319">
        <f t="shared" si="0"/>
        <v>3</v>
      </c>
      <c r="C38" s="320">
        <f t="shared" si="1"/>
        <v>705</v>
      </c>
      <c r="D38" s="320"/>
      <c r="E38" s="320"/>
      <c r="F38" s="347" t="s">
        <v>250</v>
      </c>
      <c r="G38" s="368">
        <v>705</v>
      </c>
      <c r="H38" s="347" t="s">
        <v>250</v>
      </c>
      <c r="I38" s="347" t="s">
        <v>250</v>
      </c>
      <c r="J38" s="347" t="s">
        <v>250</v>
      </c>
      <c r="K38" s="347" t="s">
        <v>250</v>
      </c>
      <c r="L38" s="347" t="s">
        <v>250</v>
      </c>
      <c r="M38" s="347" t="s">
        <v>250</v>
      </c>
      <c r="N38" s="368" t="s">
        <v>1089</v>
      </c>
      <c r="O38" s="345"/>
      <c r="Q38" s="349">
        <f>O38-SUM(Q39:Q66)</f>
        <v>0</v>
      </c>
      <c r="S38" s="345"/>
      <c r="U38" s="349">
        <f>S38+U39+U65+U66</f>
        <v>0</v>
      </c>
    </row>
    <row r="39" spans="1:21" s="319" customFormat="1" ht="15" customHeight="1">
      <c r="A39" s="319">
        <v>29</v>
      </c>
      <c r="B39" s="319">
        <f t="shared" si="0"/>
        <v>4</v>
      </c>
      <c r="C39" s="320">
        <f t="shared" si="1"/>
        <v>7051</v>
      </c>
      <c r="D39" s="320"/>
      <c r="E39" s="320"/>
      <c r="F39" s="347" t="s">
        <v>250</v>
      </c>
      <c r="G39" s="347" t="s">
        <v>250</v>
      </c>
      <c r="H39" s="355">
        <v>7051</v>
      </c>
      <c r="I39" s="347" t="s">
        <v>250</v>
      </c>
      <c r="J39" s="347" t="s">
        <v>250</v>
      </c>
      <c r="K39" s="347" t="s">
        <v>250</v>
      </c>
      <c r="L39" s="347" t="s">
        <v>250</v>
      </c>
      <c r="M39" s="347" t="s">
        <v>250</v>
      </c>
      <c r="N39" s="355" t="s">
        <v>1090</v>
      </c>
      <c r="O39" s="345"/>
      <c r="Q39" s="349">
        <f>O39-SUM(Q40:Q64)</f>
        <v>0</v>
      </c>
      <c r="S39" s="345"/>
      <c r="U39" s="349">
        <f>S39+U40+U41+U42+U48+U49+U61+U64</f>
        <v>0</v>
      </c>
    </row>
    <row r="40" spans="1:21" s="319" customFormat="1" ht="15" customHeight="1">
      <c r="A40" s="319">
        <v>30</v>
      </c>
      <c r="B40" s="319">
        <f t="shared" si="0"/>
        <v>5</v>
      </c>
      <c r="C40" s="320">
        <f t="shared" si="1"/>
        <v>70511</v>
      </c>
      <c r="D40" s="320"/>
      <c r="E40" s="320"/>
      <c r="F40" s="347" t="s">
        <v>250</v>
      </c>
      <c r="G40" s="347" t="s">
        <v>250</v>
      </c>
      <c r="H40" s="347" t="s">
        <v>250</v>
      </c>
      <c r="I40" s="348">
        <v>70511</v>
      </c>
      <c r="J40" s="347" t="s">
        <v>250</v>
      </c>
      <c r="K40" s="347" t="s">
        <v>250</v>
      </c>
      <c r="L40" s="347" t="s">
        <v>250</v>
      </c>
      <c r="M40" s="347" t="s">
        <v>250</v>
      </c>
      <c r="N40" s="348" t="s">
        <v>313</v>
      </c>
      <c r="O40" s="345"/>
      <c r="Q40" s="349">
        <f t="shared" ref="Q40:Q41" si="14">O40</f>
        <v>0</v>
      </c>
      <c r="S40" s="345"/>
      <c r="U40" s="349">
        <f t="shared" ref="U40:U41" si="15">S40</f>
        <v>0</v>
      </c>
    </row>
    <row r="41" spans="1:21" s="319" customFormat="1" ht="15" customHeight="1">
      <c r="A41" s="319">
        <v>31</v>
      </c>
      <c r="B41" s="319">
        <f t="shared" si="0"/>
        <v>5</v>
      </c>
      <c r="C41" s="320">
        <f t="shared" si="1"/>
        <v>70512</v>
      </c>
      <c r="D41" s="320"/>
      <c r="E41" s="320"/>
      <c r="F41" s="347" t="s">
        <v>250</v>
      </c>
      <c r="G41" s="347" t="s">
        <v>250</v>
      </c>
      <c r="H41" s="347" t="s">
        <v>250</v>
      </c>
      <c r="I41" s="348">
        <v>70512</v>
      </c>
      <c r="J41" s="347" t="s">
        <v>250</v>
      </c>
      <c r="K41" s="347" t="s">
        <v>250</v>
      </c>
      <c r="L41" s="347" t="s">
        <v>250</v>
      </c>
      <c r="M41" s="347" t="s">
        <v>250</v>
      </c>
      <c r="N41" s="348" t="s">
        <v>314</v>
      </c>
      <c r="O41" s="345"/>
      <c r="Q41" s="349">
        <f t="shared" si="14"/>
        <v>0</v>
      </c>
      <c r="S41" s="345"/>
      <c r="U41" s="349">
        <f t="shared" si="15"/>
        <v>0</v>
      </c>
    </row>
    <row r="42" spans="1:21" s="319" customFormat="1" ht="15" customHeight="1">
      <c r="A42" s="319">
        <v>32</v>
      </c>
      <c r="B42" s="319">
        <f t="shared" si="0"/>
        <v>5</v>
      </c>
      <c r="C42" s="320">
        <f t="shared" si="1"/>
        <v>70513</v>
      </c>
      <c r="D42" s="320"/>
      <c r="E42" s="320"/>
      <c r="F42" s="347" t="s">
        <v>250</v>
      </c>
      <c r="G42" s="347" t="s">
        <v>250</v>
      </c>
      <c r="H42" s="347" t="s">
        <v>250</v>
      </c>
      <c r="I42" s="348">
        <v>70513</v>
      </c>
      <c r="J42" s="347" t="s">
        <v>250</v>
      </c>
      <c r="K42" s="347" t="s">
        <v>250</v>
      </c>
      <c r="L42" s="347" t="s">
        <v>250</v>
      </c>
      <c r="M42" s="347" t="s">
        <v>250</v>
      </c>
      <c r="N42" s="348" t="s">
        <v>315</v>
      </c>
      <c r="O42" s="345"/>
      <c r="Q42" s="349">
        <f>O42-Q43-Q44-Q45-Q46-Q47</f>
        <v>0</v>
      </c>
      <c r="S42" s="345"/>
      <c r="U42" s="349">
        <f>S42+U43+U44+U45+U46+U47</f>
        <v>0</v>
      </c>
    </row>
    <row r="43" spans="1:21" s="319" customFormat="1" ht="15" customHeight="1">
      <c r="A43" s="319">
        <v>33</v>
      </c>
      <c r="B43" s="319">
        <f t="shared" si="0"/>
        <v>6</v>
      </c>
      <c r="C43" s="320">
        <f t="shared" si="1"/>
        <v>705131</v>
      </c>
      <c r="D43" s="320"/>
      <c r="E43" s="320"/>
      <c r="F43" s="347" t="s">
        <v>250</v>
      </c>
      <c r="G43" s="347" t="s">
        <v>250</v>
      </c>
      <c r="H43" s="347" t="s">
        <v>250</v>
      </c>
      <c r="I43" s="347" t="s">
        <v>250</v>
      </c>
      <c r="J43" s="353">
        <v>705131</v>
      </c>
      <c r="K43" s="347" t="s">
        <v>250</v>
      </c>
      <c r="L43" s="347" t="s">
        <v>250</v>
      </c>
      <c r="M43" s="347" t="s">
        <v>250</v>
      </c>
      <c r="N43" s="353" t="s">
        <v>316</v>
      </c>
      <c r="O43" s="345"/>
      <c r="Q43" s="349">
        <f>O43</f>
        <v>0</v>
      </c>
      <c r="S43" s="345"/>
      <c r="U43" s="349">
        <f>S43</f>
        <v>0</v>
      </c>
    </row>
    <row r="44" spans="1:21" s="319" customFormat="1" ht="15" customHeight="1">
      <c r="A44" s="319">
        <v>34</v>
      </c>
      <c r="B44" s="319">
        <f t="shared" si="0"/>
        <v>6</v>
      </c>
      <c r="C44" s="320">
        <f t="shared" si="1"/>
        <v>705132</v>
      </c>
      <c r="D44" s="320"/>
      <c r="E44" s="320"/>
      <c r="F44" s="347" t="s">
        <v>250</v>
      </c>
      <c r="G44" s="347" t="s">
        <v>250</v>
      </c>
      <c r="H44" s="347" t="s">
        <v>250</v>
      </c>
      <c r="I44" s="347" t="s">
        <v>250</v>
      </c>
      <c r="J44" s="353">
        <v>705132</v>
      </c>
      <c r="K44" s="347" t="s">
        <v>250</v>
      </c>
      <c r="L44" s="347" t="s">
        <v>250</v>
      </c>
      <c r="M44" s="347" t="s">
        <v>250</v>
      </c>
      <c r="N44" s="353" t="s">
        <v>317</v>
      </c>
      <c r="O44" s="345"/>
      <c r="Q44" s="349">
        <f t="shared" ref="Q44:Q47" si="16">O44</f>
        <v>0</v>
      </c>
      <c r="S44" s="345"/>
      <c r="U44" s="349">
        <f t="shared" ref="U44:U47" si="17">S44</f>
        <v>0</v>
      </c>
    </row>
    <row r="45" spans="1:21" s="319" customFormat="1" ht="15" customHeight="1">
      <c r="A45" s="319">
        <v>35</v>
      </c>
      <c r="B45" s="319">
        <f t="shared" si="0"/>
        <v>6</v>
      </c>
      <c r="C45" s="320">
        <f t="shared" si="1"/>
        <v>705133</v>
      </c>
      <c r="D45" s="320"/>
      <c r="E45" s="320"/>
      <c r="F45" s="347" t="s">
        <v>250</v>
      </c>
      <c r="G45" s="347" t="s">
        <v>250</v>
      </c>
      <c r="H45" s="347" t="s">
        <v>250</v>
      </c>
      <c r="I45" s="347" t="s">
        <v>250</v>
      </c>
      <c r="J45" s="353">
        <v>705133</v>
      </c>
      <c r="K45" s="347" t="s">
        <v>250</v>
      </c>
      <c r="L45" s="347" t="s">
        <v>250</v>
      </c>
      <c r="M45" s="347" t="s">
        <v>250</v>
      </c>
      <c r="N45" s="353" t="s">
        <v>318</v>
      </c>
      <c r="O45" s="345"/>
      <c r="Q45" s="349">
        <f t="shared" si="16"/>
        <v>0</v>
      </c>
      <c r="S45" s="345"/>
      <c r="U45" s="349">
        <f t="shared" si="17"/>
        <v>0</v>
      </c>
    </row>
    <row r="46" spans="1:21" s="319" customFormat="1" ht="15" customHeight="1">
      <c r="A46" s="319">
        <v>36</v>
      </c>
      <c r="B46" s="319">
        <f t="shared" si="0"/>
        <v>6</v>
      </c>
      <c r="C46" s="320">
        <f t="shared" si="1"/>
        <v>705134</v>
      </c>
      <c r="D46" s="320"/>
      <c r="E46" s="320"/>
      <c r="F46" s="347" t="s">
        <v>250</v>
      </c>
      <c r="G46" s="347" t="s">
        <v>250</v>
      </c>
      <c r="H46" s="347" t="s">
        <v>250</v>
      </c>
      <c r="I46" s="347" t="s">
        <v>250</v>
      </c>
      <c r="J46" s="353">
        <v>705134</v>
      </c>
      <c r="K46" s="347" t="s">
        <v>250</v>
      </c>
      <c r="L46" s="347" t="s">
        <v>250</v>
      </c>
      <c r="M46" s="347" t="s">
        <v>250</v>
      </c>
      <c r="N46" s="353" t="s">
        <v>319</v>
      </c>
      <c r="O46" s="345"/>
      <c r="Q46" s="349">
        <f t="shared" si="16"/>
        <v>0</v>
      </c>
      <c r="S46" s="345"/>
      <c r="U46" s="349">
        <f t="shared" si="17"/>
        <v>0</v>
      </c>
    </row>
    <row r="47" spans="1:21" s="319" customFormat="1" ht="15" customHeight="1">
      <c r="A47" s="319">
        <v>37</v>
      </c>
      <c r="B47" s="319">
        <f t="shared" si="0"/>
        <v>6</v>
      </c>
      <c r="C47" s="320">
        <f t="shared" si="1"/>
        <v>705138</v>
      </c>
      <c r="D47" s="320"/>
      <c r="E47" s="320"/>
      <c r="F47" s="347" t="s">
        <v>250</v>
      </c>
      <c r="G47" s="347" t="s">
        <v>250</v>
      </c>
      <c r="H47" s="347" t="s">
        <v>250</v>
      </c>
      <c r="I47" s="347" t="s">
        <v>250</v>
      </c>
      <c r="J47" s="353">
        <v>705138</v>
      </c>
      <c r="K47" s="347" t="s">
        <v>250</v>
      </c>
      <c r="L47" s="347" t="s">
        <v>250</v>
      </c>
      <c r="M47" s="347" t="s">
        <v>250</v>
      </c>
      <c r="N47" s="353" t="s">
        <v>320</v>
      </c>
      <c r="O47" s="345"/>
      <c r="Q47" s="349">
        <f t="shared" si="16"/>
        <v>0</v>
      </c>
      <c r="S47" s="345"/>
      <c r="U47" s="349">
        <f t="shared" si="17"/>
        <v>0</v>
      </c>
    </row>
    <row r="48" spans="1:21" s="319" customFormat="1" ht="15" customHeight="1">
      <c r="A48" s="319">
        <v>38</v>
      </c>
      <c r="B48" s="319">
        <f t="shared" si="0"/>
        <v>5</v>
      </c>
      <c r="C48" s="320">
        <f t="shared" si="1"/>
        <v>70514</v>
      </c>
      <c r="D48" s="320"/>
      <c r="E48" s="320"/>
      <c r="F48" s="347" t="s">
        <v>250</v>
      </c>
      <c r="G48" s="347" t="s">
        <v>250</v>
      </c>
      <c r="H48" s="347" t="s">
        <v>250</v>
      </c>
      <c r="I48" s="348">
        <v>70514</v>
      </c>
      <c r="J48" s="347" t="s">
        <v>250</v>
      </c>
      <c r="K48" s="347" t="s">
        <v>250</v>
      </c>
      <c r="L48" s="347" t="s">
        <v>250</v>
      </c>
      <c r="M48" s="347" t="s">
        <v>250</v>
      </c>
      <c r="N48" s="348" t="s">
        <v>321</v>
      </c>
      <c r="O48" s="345"/>
      <c r="Q48" s="349">
        <f>O48</f>
        <v>0</v>
      </c>
      <c r="S48" s="345"/>
      <c r="U48" s="349">
        <f>S48</f>
        <v>0</v>
      </c>
    </row>
    <row r="49" spans="1:21" s="319" customFormat="1" ht="15" customHeight="1">
      <c r="A49" s="319">
        <v>39</v>
      </c>
      <c r="B49" s="319">
        <f t="shared" si="0"/>
        <v>5</v>
      </c>
      <c r="C49" s="320">
        <f t="shared" si="1"/>
        <v>70515</v>
      </c>
      <c r="D49" s="320"/>
      <c r="E49" s="320"/>
      <c r="F49" s="347" t="s">
        <v>250</v>
      </c>
      <c r="G49" s="347" t="s">
        <v>250</v>
      </c>
      <c r="H49" s="347" t="s">
        <v>250</v>
      </c>
      <c r="I49" s="348">
        <v>70515</v>
      </c>
      <c r="J49" s="347" t="s">
        <v>250</v>
      </c>
      <c r="K49" s="347" t="s">
        <v>250</v>
      </c>
      <c r="L49" s="347" t="s">
        <v>250</v>
      </c>
      <c r="M49" s="347" t="s">
        <v>250</v>
      </c>
      <c r="N49" s="348" t="s">
        <v>322</v>
      </c>
      <c r="O49" s="345"/>
      <c r="Q49" s="349">
        <f>O49-Q50-Q51-Q52-Q53-Q54-Q55-Q56-Q57-Q58-Q59-Q60</f>
        <v>0</v>
      </c>
      <c r="S49" s="345"/>
      <c r="U49" s="349">
        <f>S49+U50+U51+U52+U60</f>
        <v>0</v>
      </c>
    </row>
    <row r="50" spans="1:21" s="319" customFormat="1" ht="15" customHeight="1">
      <c r="A50" s="319">
        <v>40</v>
      </c>
      <c r="B50" s="319">
        <f t="shared" si="0"/>
        <v>6</v>
      </c>
      <c r="C50" s="320">
        <f t="shared" si="1"/>
        <v>705151</v>
      </c>
      <c r="D50" s="320"/>
      <c r="E50" s="320"/>
      <c r="F50" s="347" t="s">
        <v>250</v>
      </c>
      <c r="G50" s="347" t="s">
        <v>250</v>
      </c>
      <c r="H50" s="347" t="s">
        <v>250</v>
      </c>
      <c r="I50" s="347" t="s">
        <v>250</v>
      </c>
      <c r="J50" s="353">
        <v>705151</v>
      </c>
      <c r="K50" s="347" t="s">
        <v>250</v>
      </c>
      <c r="L50" s="347" t="s">
        <v>250</v>
      </c>
      <c r="M50" s="347" t="s">
        <v>250</v>
      </c>
      <c r="N50" s="353" t="s">
        <v>323</v>
      </c>
      <c r="O50" s="345"/>
      <c r="Q50" s="349">
        <f t="shared" ref="Q50:Q51" si="18">O50</f>
        <v>0</v>
      </c>
      <c r="S50" s="345"/>
      <c r="U50" s="349">
        <f t="shared" ref="U50:U51" si="19">S50</f>
        <v>0</v>
      </c>
    </row>
    <row r="51" spans="1:21" s="319" customFormat="1" ht="15" customHeight="1">
      <c r="A51" s="319">
        <v>41</v>
      </c>
      <c r="B51" s="319">
        <f t="shared" si="0"/>
        <v>6</v>
      </c>
      <c r="C51" s="320">
        <f t="shared" si="1"/>
        <v>705152</v>
      </c>
      <c r="D51" s="320"/>
      <c r="E51" s="320"/>
      <c r="F51" s="347" t="s">
        <v>250</v>
      </c>
      <c r="G51" s="347" t="s">
        <v>250</v>
      </c>
      <c r="H51" s="347" t="s">
        <v>250</v>
      </c>
      <c r="I51" s="347" t="s">
        <v>250</v>
      </c>
      <c r="J51" s="353">
        <v>705152</v>
      </c>
      <c r="K51" s="347" t="s">
        <v>250</v>
      </c>
      <c r="L51" s="347" t="s">
        <v>250</v>
      </c>
      <c r="M51" s="347" t="s">
        <v>250</v>
      </c>
      <c r="N51" s="353" t="s">
        <v>324</v>
      </c>
      <c r="O51" s="345"/>
      <c r="Q51" s="349">
        <f t="shared" si="18"/>
        <v>0</v>
      </c>
      <c r="S51" s="345"/>
      <c r="U51" s="349">
        <f t="shared" si="19"/>
        <v>0</v>
      </c>
    </row>
    <row r="52" spans="1:21" s="319" customFormat="1" ht="15" customHeight="1">
      <c r="A52" s="319">
        <v>42</v>
      </c>
      <c r="B52" s="319">
        <f t="shared" si="0"/>
        <v>6</v>
      </c>
      <c r="C52" s="320">
        <f t="shared" si="1"/>
        <v>705153</v>
      </c>
      <c r="D52" s="320"/>
      <c r="E52" s="320"/>
      <c r="F52" s="347" t="s">
        <v>250</v>
      </c>
      <c r="G52" s="347" t="s">
        <v>250</v>
      </c>
      <c r="H52" s="347" t="s">
        <v>250</v>
      </c>
      <c r="I52" s="347" t="s">
        <v>250</v>
      </c>
      <c r="J52" s="353">
        <v>705153</v>
      </c>
      <c r="K52" s="347" t="s">
        <v>250</v>
      </c>
      <c r="L52" s="347" t="s">
        <v>250</v>
      </c>
      <c r="M52" s="347" t="s">
        <v>250</v>
      </c>
      <c r="N52" s="353" t="s">
        <v>325</v>
      </c>
      <c r="O52" s="345"/>
      <c r="Q52" s="349">
        <f>O52-Q53-Q54-Q55-Q56-Q57-Q58-Q59</f>
        <v>0</v>
      </c>
      <c r="S52" s="345"/>
      <c r="U52" s="349">
        <f>S52+U53+U57+U58+U59</f>
        <v>0</v>
      </c>
    </row>
    <row r="53" spans="1:21" s="319" customFormat="1" ht="15" customHeight="1">
      <c r="A53" s="319">
        <v>43</v>
      </c>
      <c r="B53" s="319">
        <f t="shared" si="0"/>
        <v>7</v>
      </c>
      <c r="C53" s="320">
        <f t="shared" si="1"/>
        <v>7051531</v>
      </c>
      <c r="D53" s="320"/>
      <c r="E53" s="320"/>
      <c r="F53" s="347" t="s">
        <v>250</v>
      </c>
      <c r="G53" s="347" t="s">
        <v>250</v>
      </c>
      <c r="H53" s="347" t="s">
        <v>250</v>
      </c>
      <c r="I53" s="347" t="s">
        <v>250</v>
      </c>
      <c r="J53" s="347" t="s">
        <v>250</v>
      </c>
      <c r="K53" s="354">
        <v>7051531</v>
      </c>
      <c r="L53" s="347" t="s">
        <v>250</v>
      </c>
      <c r="M53" s="347" t="s">
        <v>250</v>
      </c>
      <c r="N53" s="354" t="s">
        <v>326</v>
      </c>
      <c r="O53" s="345"/>
      <c r="Q53" s="349">
        <f>O53-Q54-Q55-Q56</f>
        <v>0</v>
      </c>
      <c r="S53" s="345"/>
      <c r="U53" s="349">
        <f>S53+U54+U55+U56</f>
        <v>0</v>
      </c>
    </row>
    <row r="54" spans="1:21" s="319" customFormat="1" ht="15" customHeight="1">
      <c r="A54" s="319">
        <v>44</v>
      </c>
      <c r="B54" s="319">
        <f t="shared" si="0"/>
        <v>8</v>
      </c>
      <c r="C54" s="320">
        <f t="shared" si="1"/>
        <v>70515311</v>
      </c>
      <c r="D54" s="320"/>
      <c r="E54" s="320"/>
      <c r="F54" s="347" t="s">
        <v>250</v>
      </c>
      <c r="G54" s="347" t="s">
        <v>250</v>
      </c>
      <c r="H54" s="347" t="s">
        <v>250</v>
      </c>
      <c r="I54" s="347" t="s">
        <v>250</v>
      </c>
      <c r="J54" s="347" t="s">
        <v>250</v>
      </c>
      <c r="K54" s="347" t="s">
        <v>250</v>
      </c>
      <c r="L54" s="356">
        <v>70515311</v>
      </c>
      <c r="M54" s="347" t="s">
        <v>250</v>
      </c>
      <c r="N54" s="356" t="s">
        <v>327</v>
      </c>
      <c r="O54" s="345"/>
      <c r="Q54" s="349">
        <f>O54</f>
        <v>0</v>
      </c>
      <c r="S54" s="345"/>
      <c r="U54" s="349">
        <f>S54</f>
        <v>0</v>
      </c>
    </row>
    <row r="55" spans="1:21" s="319" customFormat="1" ht="15" customHeight="1">
      <c r="A55" s="319">
        <v>45</v>
      </c>
      <c r="B55" s="319">
        <f t="shared" si="0"/>
        <v>8</v>
      </c>
      <c r="C55" s="320">
        <f t="shared" si="1"/>
        <v>70515312</v>
      </c>
      <c r="D55" s="320"/>
      <c r="E55" s="320"/>
      <c r="F55" s="347" t="s">
        <v>250</v>
      </c>
      <c r="G55" s="347" t="s">
        <v>250</v>
      </c>
      <c r="H55" s="347" t="s">
        <v>250</v>
      </c>
      <c r="I55" s="347" t="s">
        <v>250</v>
      </c>
      <c r="J55" s="347" t="s">
        <v>250</v>
      </c>
      <c r="K55" s="347" t="s">
        <v>250</v>
      </c>
      <c r="L55" s="356">
        <v>70515312</v>
      </c>
      <c r="M55" s="347" t="s">
        <v>250</v>
      </c>
      <c r="N55" s="356" t="s">
        <v>328</v>
      </c>
      <c r="O55" s="345"/>
      <c r="Q55" s="349">
        <f t="shared" ref="Q55:Q56" si="20">O55</f>
        <v>0</v>
      </c>
      <c r="S55" s="345"/>
      <c r="U55" s="349">
        <f t="shared" ref="U55:U56" si="21">S55</f>
        <v>0</v>
      </c>
    </row>
    <row r="56" spans="1:21" s="319" customFormat="1" ht="15" customHeight="1">
      <c r="A56" s="319">
        <v>46</v>
      </c>
      <c r="B56" s="319">
        <f t="shared" si="0"/>
        <v>8</v>
      </c>
      <c r="C56" s="320">
        <f t="shared" si="1"/>
        <v>70515318</v>
      </c>
      <c r="D56" s="320"/>
      <c r="E56" s="320"/>
      <c r="F56" s="347" t="s">
        <v>250</v>
      </c>
      <c r="G56" s="347" t="s">
        <v>250</v>
      </c>
      <c r="H56" s="347" t="s">
        <v>250</v>
      </c>
      <c r="I56" s="347" t="s">
        <v>250</v>
      </c>
      <c r="J56" s="347" t="s">
        <v>250</v>
      </c>
      <c r="K56" s="347" t="s">
        <v>250</v>
      </c>
      <c r="L56" s="356">
        <v>70515318</v>
      </c>
      <c r="M56" s="347" t="s">
        <v>250</v>
      </c>
      <c r="N56" s="356" t="s">
        <v>329</v>
      </c>
      <c r="O56" s="345"/>
      <c r="Q56" s="349">
        <f t="shared" si="20"/>
        <v>0</v>
      </c>
      <c r="S56" s="345"/>
      <c r="U56" s="349">
        <f t="shared" si="21"/>
        <v>0</v>
      </c>
    </row>
    <row r="57" spans="1:21" s="319" customFormat="1" ht="15" customHeight="1">
      <c r="A57" s="319">
        <v>47</v>
      </c>
      <c r="B57" s="319">
        <f t="shared" si="0"/>
        <v>7</v>
      </c>
      <c r="C57" s="320">
        <f t="shared" si="1"/>
        <v>7051532</v>
      </c>
      <c r="D57" s="320"/>
      <c r="E57" s="320"/>
      <c r="F57" s="347" t="s">
        <v>250</v>
      </c>
      <c r="G57" s="347" t="s">
        <v>250</v>
      </c>
      <c r="H57" s="347" t="s">
        <v>250</v>
      </c>
      <c r="I57" s="347" t="s">
        <v>250</v>
      </c>
      <c r="J57" s="347" t="s">
        <v>250</v>
      </c>
      <c r="K57" s="354">
        <v>7051532</v>
      </c>
      <c r="L57" s="347" t="s">
        <v>250</v>
      </c>
      <c r="M57" s="347" t="s">
        <v>250</v>
      </c>
      <c r="N57" s="354" t="s">
        <v>330</v>
      </c>
      <c r="O57" s="345"/>
      <c r="Q57" s="349">
        <f>O57</f>
        <v>0</v>
      </c>
      <c r="S57" s="345"/>
      <c r="U57" s="349">
        <f>S57</f>
        <v>0</v>
      </c>
    </row>
    <row r="58" spans="1:21" s="319" customFormat="1" ht="15" customHeight="1">
      <c r="A58" s="319">
        <v>48</v>
      </c>
      <c r="B58" s="319">
        <f t="shared" si="0"/>
        <v>7</v>
      </c>
      <c r="C58" s="320">
        <f t="shared" si="1"/>
        <v>7051533</v>
      </c>
      <c r="D58" s="320"/>
      <c r="E58" s="320"/>
      <c r="F58" s="347" t="s">
        <v>250</v>
      </c>
      <c r="G58" s="347" t="s">
        <v>250</v>
      </c>
      <c r="H58" s="347" t="s">
        <v>250</v>
      </c>
      <c r="I58" s="347" t="s">
        <v>250</v>
      </c>
      <c r="J58" s="347" t="s">
        <v>250</v>
      </c>
      <c r="K58" s="354">
        <v>7051533</v>
      </c>
      <c r="L58" s="347" t="s">
        <v>250</v>
      </c>
      <c r="M58" s="347" t="s">
        <v>250</v>
      </c>
      <c r="N58" s="354" t="s">
        <v>331</v>
      </c>
      <c r="O58" s="345"/>
      <c r="Q58" s="349">
        <f t="shared" ref="Q58:Q59" si="22">O58</f>
        <v>0</v>
      </c>
      <c r="S58" s="345"/>
      <c r="U58" s="349">
        <f t="shared" ref="U58:U59" si="23">S58</f>
        <v>0</v>
      </c>
    </row>
    <row r="59" spans="1:21" s="319" customFormat="1" ht="15" customHeight="1">
      <c r="A59" s="319">
        <v>49</v>
      </c>
      <c r="B59" s="319">
        <f t="shared" si="0"/>
        <v>7</v>
      </c>
      <c r="C59" s="320">
        <f t="shared" si="1"/>
        <v>7051538</v>
      </c>
      <c r="D59" s="320"/>
      <c r="E59" s="320"/>
      <c r="F59" s="347" t="s">
        <v>250</v>
      </c>
      <c r="G59" s="347" t="s">
        <v>250</v>
      </c>
      <c r="H59" s="347" t="s">
        <v>250</v>
      </c>
      <c r="I59" s="347" t="s">
        <v>250</v>
      </c>
      <c r="J59" s="347" t="s">
        <v>250</v>
      </c>
      <c r="K59" s="354">
        <v>7051538</v>
      </c>
      <c r="L59" s="347" t="s">
        <v>250</v>
      </c>
      <c r="M59" s="347" t="s">
        <v>250</v>
      </c>
      <c r="N59" s="354" t="s">
        <v>332</v>
      </c>
      <c r="O59" s="345"/>
      <c r="Q59" s="349">
        <f t="shared" si="22"/>
        <v>0</v>
      </c>
      <c r="S59" s="345"/>
      <c r="U59" s="349">
        <f t="shared" si="23"/>
        <v>0</v>
      </c>
    </row>
    <row r="60" spans="1:21" s="319" customFormat="1" ht="15" customHeight="1">
      <c r="A60" s="319">
        <v>50</v>
      </c>
      <c r="B60" s="319">
        <f t="shared" si="0"/>
        <v>6</v>
      </c>
      <c r="C60" s="320">
        <f t="shared" si="1"/>
        <v>705158</v>
      </c>
      <c r="D60" s="320"/>
      <c r="E60" s="320"/>
      <c r="F60" s="347" t="s">
        <v>250</v>
      </c>
      <c r="G60" s="347" t="s">
        <v>250</v>
      </c>
      <c r="H60" s="347" t="s">
        <v>250</v>
      </c>
      <c r="I60" s="347" t="s">
        <v>250</v>
      </c>
      <c r="J60" s="353">
        <v>705158</v>
      </c>
      <c r="K60" s="347" t="s">
        <v>250</v>
      </c>
      <c r="L60" s="347" t="s">
        <v>250</v>
      </c>
      <c r="M60" s="347" t="s">
        <v>250</v>
      </c>
      <c r="N60" s="353" t="s">
        <v>333</v>
      </c>
      <c r="O60" s="345"/>
      <c r="Q60" s="349">
        <f>O60</f>
        <v>0</v>
      </c>
      <c r="S60" s="345"/>
      <c r="U60" s="349">
        <f>S60</f>
        <v>0</v>
      </c>
    </row>
    <row r="61" spans="1:21" s="319" customFormat="1" ht="15" customHeight="1">
      <c r="A61" s="319">
        <v>51</v>
      </c>
      <c r="B61" s="319">
        <f t="shared" si="0"/>
        <v>5</v>
      </c>
      <c r="C61" s="320">
        <f t="shared" si="1"/>
        <v>70516</v>
      </c>
      <c r="D61" s="320"/>
      <c r="E61" s="320"/>
      <c r="F61" s="347" t="s">
        <v>250</v>
      </c>
      <c r="G61" s="347" t="s">
        <v>250</v>
      </c>
      <c r="H61" s="347" t="s">
        <v>250</v>
      </c>
      <c r="I61" s="348">
        <v>70516</v>
      </c>
      <c r="J61" s="347" t="s">
        <v>250</v>
      </c>
      <c r="K61" s="347" t="s">
        <v>250</v>
      </c>
      <c r="L61" s="347" t="s">
        <v>250</v>
      </c>
      <c r="M61" s="347" t="s">
        <v>250</v>
      </c>
      <c r="N61" s="348" t="s">
        <v>334</v>
      </c>
      <c r="O61" s="345"/>
      <c r="Q61" s="349">
        <f>O61-Q62-Q63</f>
        <v>0</v>
      </c>
      <c r="S61" s="345"/>
      <c r="U61" s="349">
        <f>S61+U62+U63</f>
        <v>0</v>
      </c>
    </row>
    <row r="62" spans="1:21" s="319" customFormat="1" ht="15" customHeight="1">
      <c r="A62" s="319">
        <v>52</v>
      </c>
      <c r="B62" s="319">
        <f t="shared" si="0"/>
        <v>6</v>
      </c>
      <c r="C62" s="320">
        <f t="shared" si="1"/>
        <v>705161</v>
      </c>
      <c r="D62" s="320"/>
      <c r="E62" s="320"/>
      <c r="F62" s="347" t="s">
        <v>250</v>
      </c>
      <c r="G62" s="347" t="s">
        <v>250</v>
      </c>
      <c r="H62" s="347" t="s">
        <v>250</v>
      </c>
      <c r="I62" s="347" t="s">
        <v>250</v>
      </c>
      <c r="J62" s="353">
        <v>705161</v>
      </c>
      <c r="K62" s="347" t="s">
        <v>250</v>
      </c>
      <c r="L62" s="347" t="s">
        <v>250</v>
      </c>
      <c r="M62" s="347" t="s">
        <v>250</v>
      </c>
      <c r="N62" s="353" t="s">
        <v>335</v>
      </c>
      <c r="O62" s="345"/>
      <c r="Q62" s="349">
        <f t="shared" ref="Q62:Q63" si="24">O62</f>
        <v>0</v>
      </c>
      <c r="S62" s="345"/>
      <c r="U62" s="349">
        <f t="shared" ref="U62:U63" si="25">S62</f>
        <v>0</v>
      </c>
    </row>
    <row r="63" spans="1:21" s="319" customFormat="1" ht="15" customHeight="1">
      <c r="A63" s="319">
        <v>53</v>
      </c>
      <c r="B63" s="319">
        <f t="shared" si="0"/>
        <v>6</v>
      </c>
      <c r="C63" s="320">
        <f t="shared" si="1"/>
        <v>705168</v>
      </c>
      <c r="D63" s="320"/>
      <c r="E63" s="320"/>
      <c r="F63" s="347" t="s">
        <v>250</v>
      </c>
      <c r="G63" s="347" t="s">
        <v>250</v>
      </c>
      <c r="H63" s="347" t="s">
        <v>250</v>
      </c>
      <c r="I63" s="347" t="s">
        <v>250</v>
      </c>
      <c r="J63" s="353">
        <v>705168</v>
      </c>
      <c r="K63" s="347" t="s">
        <v>250</v>
      </c>
      <c r="L63" s="347" t="s">
        <v>250</v>
      </c>
      <c r="M63" s="347" t="s">
        <v>250</v>
      </c>
      <c r="N63" s="353" t="s">
        <v>336</v>
      </c>
      <c r="O63" s="345"/>
      <c r="Q63" s="349">
        <f t="shared" si="24"/>
        <v>0</v>
      </c>
      <c r="S63" s="345"/>
      <c r="U63" s="349">
        <f t="shared" si="25"/>
        <v>0</v>
      </c>
    </row>
    <row r="64" spans="1:21" s="319" customFormat="1" ht="15" customHeight="1">
      <c r="A64" s="319">
        <v>54</v>
      </c>
      <c r="B64" s="319">
        <f t="shared" si="0"/>
        <v>5</v>
      </c>
      <c r="C64" s="320">
        <f t="shared" si="1"/>
        <v>70518</v>
      </c>
      <c r="D64" s="320"/>
      <c r="E64" s="320"/>
      <c r="F64" s="347" t="s">
        <v>250</v>
      </c>
      <c r="G64" s="347" t="s">
        <v>250</v>
      </c>
      <c r="H64" s="347" t="s">
        <v>250</v>
      </c>
      <c r="I64" s="348">
        <v>70518</v>
      </c>
      <c r="J64" s="347" t="s">
        <v>250</v>
      </c>
      <c r="K64" s="347" t="s">
        <v>250</v>
      </c>
      <c r="L64" s="347" t="s">
        <v>250</v>
      </c>
      <c r="M64" s="347" t="s">
        <v>250</v>
      </c>
      <c r="N64" s="348" t="s">
        <v>337</v>
      </c>
      <c r="O64" s="345"/>
      <c r="Q64" s="349">
        <f>O64</f>
        <v>0</v>
      </c>
      <c r="S64" s="345"/>
      <c r="U64" s="349">
        <f>S64</f>
        <v>0</v>
      </c>
    </row>
    <row r="65" spans="1:21" s="319" customFormat="1" ht="15" customHeight="1">
      <c r="A65" s="319">
        <v>55</v>
      </c>
      <c r="B65" s="319">
        <f t="shared" si="0"/>
        <v>4</v>
      </c>
      <c r="C65" s="320">
        <f t="shared" si="1"/>
        <v>7052</v>
      </c>
      <c r="D65" s="320"/>
      <c r="E65" s="320"/>
      <c r="F65" s="347" t="s">
        <v>250</v>
      </c>
      <c r="G65" s="347" t="s">
        <v>250</v>
      </c>
      <c r="H65" s="355">
        <v>7052</v>
      </c>
      <c r="I65" s="347" t="s">
        <v>250</v>
      </c>
      <c r="J65" s="347" t="s">
        <v>250</v>
      </c>
      <c r="K65" s="347" t="s">
        <v>250</v>
      </c>
      <c r="L65" s="347" t="s">
        <v>250</v>
      </c>
      <c r="M65" s="347" t="s">
        <v>250</v>
      </c>
      <c r="N65" s="355" t="s">
        <v>1091</v>
      </c>
      <c r="O65" s="345"/>
      <c r="Q65" s="349">
        <f>O65</f>
        <v>0</v>
      </c>
      <c r="S65" s="345"/>
      <c r="U65" s="349">
        <f>S65</f>
        <v>0</v>
      </c>
    </row>
    <row r="66" spans="1:21" s="319" customFormat="1" ht="15" customHeight="1">
      <c r="A66" s="319">
        <v>56</v>
      </c>
      <c r="B66" s="319">
        <f t="shared" si="0"/>
        <v>4</v>
      </c>
      <c r="C66" s="320">
        <f t="shared" si="1"/>
        <v>7053</v>
      </c>
      <c r="D66" s="320"/>
      <c r="E66" s="320"/>
      <c r="F66" s="347" t="s">
        <v>250</v>
      </c>
      <c r="G66" s="347" t="s">
        <v>250</v>
      </c>
      <c r="H66" s="355">
        <v>7053</v>
      </c>
      <c r="I66" s="347" t="s">
        <v>250</v>
      </c>
      <c r="J66" s="347" t="s">
        <v>250</v>
      </c>
      <c r="K66" s="347" t="s">
        <v>250</v>
      </c>
      <c r="L66" s="347" t="s">
        <v>250</v>
      </c>
      <c r="M66" s="347" t="s">
        <v>250</v>
      </c>
      <c r="N66" s="355" t="s">
        <v>1092</v>
      </c>
      <c r="O66" s="345"/>
      <c r="Q66" s="349">
        <f>O66</f>
        <v>0</v>
      </c>
      <c r="S66" s="345"/>
      <c r="U66" s="349">
        <f>S66+U68+U72+U76+U77+U81+U82+U85+U92+U97+U101+U106+U111+U112+U113+U117+U120+U130+U136+U144+U161+U162</f>
        <v>0</v>
      </c>
    </row>
    <row r="67" spans="1:21" s="319" customFormat="1" ht="15" customHeight="1">
      <c r="A67" s="319">
        <v>57</v>
      </c>
      <c r="B67" s="319">
        <f t="shared" si="0"/>
        <v>3</v>
      </c>
      <c r="C67" s="320">
        <f t="shared" si="1"/>
        <v>706</v>
      </c>
      <c r="D67" s="320"/>
      <c r="E67" s="320"/>
      <c r="F67" s="347" t="s">
        <v>250</v>
      </c>
      <c r="G67" s="368">
        <v>706</v>
      </c>
      <c r="H67" s="347" t="s">
        <v>250</v>
      </c>
      <c r="I67" s="347" t="s">
        <v>250</v>
      </c>
      <c r="J67" s="347" t="s">
        <v>250</v>
      </c>
      <c r="K67" s="347" t="s">
        <v>250</v>
      </c>
      <c r="L67" s="347" t="s">
        <v>250</v>
      </c>
      <c r="M67" s="347" t="s">
        <v>250</v>
      </c>
      <c r="N67" s="368" t="s">
        <v>1072</v>
      </c>
      <c r="O67" s="345"/>
      <c r="Q67" s="349">
        <f>O67-SUM(Q68:Q168)</f>
        <v>0</v>
      </c>
      <c r="S67" s="345"/>
      <c r="U67" s="349">
        <f>S67</f>
        <v>0</v>
      </c>
    </row>
    <row r="68" spans="1:21" s="319" customFormat="1" ht="15" customHeight="1">
      <c r="A68" s="319">
        <v>58</v>
      </c>
      <c r="B68" s="319">
        <f t="shared" si="0"/>
        <v>5</v>
      </c>
      <c r="C68" s="320">
        <f t="shared" si="1"/>
        <v>70601</v>
      </c>
      <c r="D68" s="320"/>
      <c r="E68" s="320"/>
      <c r="F68" s="347" t="s">
        <v>250</v>
      </c>
      <c r="G68" s="347" t="s">
        <v>250</v>
      </c>
      <c r="H68" s="347" t="s">
        <v>250</v>
      </c>
      <c r="I68" s="348">
        <v>70601</v>
      </c>
      <c r="J68" s="347" t="s">
        <v>250</v>
      </c>
      <c r="K68" s="347" t="s">
        <v>250</v>
      </c>
      <c r="L68" s="347" t="s">
        <v>250</v>
      </c>
      <c r="M68" s="347" t="s">
        <v>250</v>
      </c>
      <c r="N68" s="348" t="s">
        <v>1093</v>
      </c>
      <c r="O68" s="345"/>
      <c r="Q68" s="349">
        <f>O68-Q69-Q70-Q71</f>
        <v>0</v>
      </c>
      <c r="S68" s="345"/>
      <c r="U68" s="349">
        <f>S68+U69+U70+U71</f>
        <v>0</v>
      </c>
    </row>
    <row r="69" spans="1:21" s="319" customFormat="1" ht="15" customHeight="1">
      <c r="A69" s="319">
        <v>59</v>
      </c>
      <c r="B69" s="319">
        <f t="shared" si="0"/>
        <v>6</v>
      </c>
      <c r="C69" s="320">
        <f t="shared" si="1"/>
        <v>706011</v>
      </c>
      <c r="D69" s="320"/>
      <c r="E69" s="320"/>
      <c r="F69" s="347" t="s">
        <v>250</v>
      </c>
      <c r="G69" s="347" t="s">
        <v>250</v>
      </c>
      <c r="H69" s="347" t="s">
        <v>250</v>
      </c>
      <c r="I69" s="347" t="s">
        <v>250</v>
      </c>
      <c r="J69" s="353">
        <v>706011</v>
      </c>
      <c r="K69" s="347" t="s">
        <v>250</v>
      </c>
      <c r="L69" s="347" t="s">
        <v>250</v>
      </c>
      <c r="M69" s="347" t="s">
        <v>250</v>
      </c>
      <c r="N69" s="353" t="s">
        <v>1094</v>
      </c>
      <c r="O69" s="345"/>
      <c r="Q69" s="349">
        <f t="shared" ref="Q69:Q71" si="26">O69</f>
        <v>0</v>
      </c>
      <c r="S69" s="345"/>
      <c r="U69" s="349">
        <f t="shared" ref="U69:U71" si="27">S69</f>
        <v>0</v>
      </c>
    </row>
    <row r="70" spans="1:21" s="319" customFormat="1" ht="15" customHeight="1">
      <c r="A70" s="319">
        <v>60</v>
      </c>
      <c r="B70" s="319">
        <f t="shared" si="0"/>
        <v>6</v>
      </c>
      <c r="C70" s="320">
        <f t="shared" si="1"/>
        <v>706012</v>
      </c>
      <c r="D70" s="320"/>
      <c r="E70" s="320"/>
      <c r="F70" s="347" t="s">
        <v>250</v>
      </c>
      <c r="G70" s="347" t="s">
        <v>250</v>
      </c>
      <c r="H70" s="347" t="s">
        <v>250</v>
      </c>
      <c r="I70" s="347" t="s">
        <v>250</v>
      </c>
      <c r="J70" s="353">
        <v>706012</v>
      </c>
      <c r="K70" s="347" t="s">
        <v>250</v>
      </c>
      <c r="L70" s="347" t="s">
        <v>250</v>
      </c>
      <c r="M70" s="347" t="s">
        <v>250</v>
      </c>
      <c r="N70" s="353" t="s">
        <v>1095</v>
      </c>
      <c r="O70" s="345"/>
      <c r="Q70" s="349">
        <f t="shared" si="26"/>
        <v>0</v>
      </c>
      <c r="S70" s="345"/>
      <c r="U70" s="349">
        <f t="shared" si="27"/>
        <v>0</v>
      </c>
    </row>
    <row r="71" spans="1:21" s="319" customFormat="1" ht="15" customHeight="1">
      <c r="A71" s="319">
        <v>61</v>
      </c>
      <c r="B71" s="319">
        <f t="shared" si="0"/>
        <v>6</v>
      </c>
      <c r="C71" s="320">
        <f t="shared" si="1"/>
        <v>706013</v>
      </c>
      <c r="D71" s="320"/>
      <c r="E71" s="320"/>
      <c r="F71" s="347" t="s">
        <v>250</v>
      </c>
      <c r="G71" s="347" t="s">
        <v>250</v>
      </c>
      <c r="H71" s="347" t="s">
        <v>250</v>
      </c>
      <c r="I71" s="347" t="s">
        <v>250</v>
      </c>
      <c r="J71" s="353">
        <v>706013</v>
      </c>
      <c r="K71" s="347" t="s">
        <v>250</v>
      </c>
      <c r="L71" s="347" t="s">
        <v>250</v>
      </c>
      <c r="M71" s="347" t="s">
        <v>250</v>
      </c>
      <c r="N71" s="353" t="s">
        <v>1096</v>
      </c>
      <c r="O71" s="345"/>
      <c r="Q71" s="349">
        <f t="shared" si="26"/>
        <v>0</v>
      </c>
      <c r="S71" s="345"/>
      <c r="U71" s="349">
        <f t="shared" si="27"/>
        <v>0</v>
      </c>
    </row>
    <row r="72" spans="1:21" s="319" customFormat="1" ht="15" customHeight="1">
      <c r="A72" s="319">
        <v>62</v>
      </c>
      <c r="B72" s="319">
        <f t="shared" si="0"/>
        <v>5</v>
      </c>
      <c r="C72" s="320">
        <f t="shared" si="1"/>
        <v>70602</v>
      </c>
      <c r="D72" s="320"/>
      <c r="E72" s="320"/>
      <c r="F72" s="347" t="s">
        <v>250</v>
      </c>
      <c r="G72" s="347" t="s">
        <v>250</v>
      </c>
      <c r="H72" s="347" t="s">
        <v>250</v>
      </c>
      <c r="I72" s="348">
        <v>70602</v>
      </c>
      <c r="J72" s="347" t="s">
        <v>250</v>
      </c>
      <c r="K72" s="347" t="s">
        <v>250</v>
      </c>
      <c r="L72" s="347" t="s">
        <v>250</v>
      </c>
      <c r="M72" s="347" t="s">
        <v>250</v>
      </c>
      <c r="N72" s="348" t="s">
        <v>1097</v>
      </c>
      <c r="O72" s="345"/>
      <c r="Q72" s="349">
        <f>O72-Q73-Q74-Q75</f>
        <v>0</v>
      </c>
      <c r="S72" s="345"/>
      <c r="U72" s="349">
        <f>S72+U73+U74+U75</f>
        <v>0</v>
      </c>
    </row>
    <row r="73" spans="1:21" s="319" customFormat="1" ht="15" customHeight="1">
      <c r="A73" s="319">
        <v>63</v>
      </c>
      <c r="B73" s="319">
        <f t="shared" si="0"/>
        <v>6</v>
      </c>
      <c r="C73" s="320">
        <f t="shared" si="1"/>
        <v>706021</v>
      </c>
      <c r="D73" s="320"/>
      <c r="E73" s="320"/>
      <c r="F73" s="347" t="s">
        <v>250</v>
      </c>
      <c r="G73" s="347" t="s">
        <v>250</v>
      </c>
      <c r="H73" s="347" t="s">
        <v>250</v>
      </c>
      <c r="I73" s="347" t="s">
        <v>250</v>
      </c>
      <c r="J73" s="353">
        <v>706021</v>
      </c>
      <c r="K73" s="347" t="s">
        <v>250</v>
      </c>
      <c r="L73" s="347" t="s">
        <v>250</v>
      </c>
      <c r="M73" s="347" t="s">
        <v>250</v>
      </c>
      <c r="N73" s="353" t="s">
        <v>1098</v>
      </c>
      <c r="O73" s="345"/>
      <c r="Q73" s="349">
        <f t="shared" ref="Q73:Q75" si="28">O73</f>
        <v>0</v>
      </c>
      <c r="S73" s="345"/>
      <c r="U73" s="349">
        <f t="shared" ref="U73:U75" si="29">S73</f>
        <v>0</v>
      </c>
    </row>
    <row r="74" spans="1:21" s="319" customFormat="1" ht="15" customHeight="1">
      <c r="A74" s="319">
        <v>64</v>
      </c>
      <c r="B74" s="319">
        <f t="shared" si="0"/>
        <v>6</v>
      </c>
      <c r="C74" s="320">
        <f t="shared" si="1"/>
        <v>706022</v>
      </c>
      <c r="D74" s="320"/>
      <c r="E74" s="320"/>
      <c r="F74" s="347" t="s">
        <v>250</v>
      </c>
      <c r="G74" s="347" t="s">
        <v>250</v>
      </c>
      <c r="H74" s="347" t="s">
        <v>250</v>
      </c>
      <c r="I74" s="347" t="s">
        <v>250</v>
      </c>
      <c r="J74" s="353">
        <v>706022</v>
      </c>
      <c r="K74" s="347" t="s">
        <v>250</v>
      </c>
      <c r="L74" s="347" t="s">
        <v>250</v>
      </c>
      <c r="M74" s="347" t="s">
        <v>250</v>
      </c>
      <c r="N74" s="353" t="s">
        <v>1099</v>
      </c>
      <c r="O74" s="345"/>
      <c r="Q74" s="349">
        <f t="shared" si="28"/>
        <v>0</v>
      </c>
      <c r="S74" s="345"/>
      <c r="U74" s="349">
        <f t="shared" si="29"/>
        <v>0</v>
      </c>
    </row>
    <row r="75" spans="1:21" s="319" customFormat="1" ht="15" customHeight="1">
      <c r="A75" s="319">
        <v>65</v>
      </c>
      <c r="B75" s="319">
        <f t="shared" ref="B75:B138" si="30">LEN(C75)</f>
        <v>6</v>
      </c>
      <c r="C75" s="320">
        <f t="shared" ref="C75:C138" si="31">MAX(F75:M75)</f>
        <v>706023</v>
      </c>
      <c r="D75" s="320"/>
      <c r="E75" s="320"/>
      <c r="F75" s="347" t="s">
        <v>250</v>
      </c>
      <c r="G75" s="347" t="s">
        <v>250</v>
      </c>
      <c r="H75" s="347" t="s">
        <v>250</v>
      </c>
      <c r="I75" s="347" t="s">
        <v>250</v>
      </c>
      <c r="J75" s="353">
        <v>706023</v>
      </c>
      <c r="K75" s="347" t="s">
        <v>250</v>
      </c>
      <c r="L75" s="347" t="s">
        <v>250</v>
      </c>
      <c r="M75" s="347" t="s">
        <v>250</v>
      </c>
      <c r="N75" s="353" t="s">
        <v>1100</v>
      </c>
      <c r="O75" s="345"/>
      <c r="Q75" s="349">
        <f t="shared" si="28"/>
        <v>0</v>
      </c>
      <c r="S75" s="345"/>
      <c r="U75" s="349">
        <f t="shared" si="29"/>
        <v>0</v>
      </c>
    </row>
    <row r="76" spans="1:21" s="319" customFormat="1" ht="15" customHeight="1">
      <c r="A76" s="319">
        <v>66</v>
      </c>
      <c r="B76" s="319">
        <f t="shared" si="30"/>
        <v>5</v>
      </c>
      <c r="C76" s="320">
        <f t="shared" si="31"/>
        <v>70603</v>
      </c>
      <c r="D76" s="320"/>
      <c r="E76" s="320"/>
      <c r="F76" s="347" t="s">
        <v>250</v>
      </c>
      <c r="G76" s="347" t="s">
        <v>250</v>
      </c>
      <c r="H76" s="347" t="s">
        <v>250</v>
      </c>
      <c r="I76" s="348">
        <v>70603</v>
      </c>
      <c r="J76" s="347" t="s">
        <v>250</v>
      </c>
      <c r="K76" s="347" t="s">
        <v>250</v>
      </c>
      <c r="L76" s="347" t="s">
        <v>250</v>
      </c>
      <c r="M76" s="347" t="s">
        <v>250</v>
      </c>
      <c r="N76" s="348" t="s">
        <v>1101</v>
      </c>
      <c r="O76" s="345"/>
      <c r="Q76" s="349">
        <f>O76</f>
        <v>0</v>
      </c>
      <c r="S76" s="345"/>
      <c r="U76" s="349">
        <f>S76</f>
        <v>0</v>
      </c>
    </row>
    <row r="77" spans="1:21" s="319" customFormat="1" ht="15" customHeight="1">
      <c r="A77" s="319">
        <v>67</v>
      </c>
      <c r="B77" s="319">
        <f t="shared" si="30"/>
        <v>5</v>
      </c>
      <c r="C77" s="320">
        <f t="shared" si="31"/>
        <v>70604</v>
      </c>
      <c r="D77" s="320"/>
      <c r="E77" s="320"/>
      <c r="F77" s="347" t="s">
        <v>250</v>
      </c>
      <c r="G77" s="347" t="s">
        <v>250</v>
      </c>
      <c r="H77" s="347" t="s">
        <v>250</v>
      </c>
      <c r="I77" s="348">
        <v>70604</v>
      </c>
      <c r="J77" s="347" t="s">
        <v>250</v>
      </c>
      <c r="K77" s="347" t="s">
        <v>250</v>
      </c>
      <c r="L77" s="347" t="s">
        <v>250</v>
      </c>
      <c r="M77" s="347" t="s">
        <v>250</v>
      </c>
      <c r="N77" s="348" t="s">
        <v>434</v>
      </c>
      <c r="O77" s="345"/>
      <c r="Q77" s="349">
        <f>O77-Q78-Q79-Q80</f>
        <v>0</v>
      </c>
      <c r="S77" s="345"/>
      <c r="U77" s="349">
        <f>S77+U78+U79+U80</f>
        <v>0</v>
      </c>
    </row>
    <row r="78" spans="1:21" s="319" customFormat="1" ht="15" customHeight="1">
      <c r="A78" s="319">
        <v>68</v>
      </c>
      <c r="B78" s="319">
        <f t="shared" si="30"/>
        <v>6</v>
      </c>
      <c r="C78" s="320">
        <f t="shared" si="31"/>
        <v>706041</v>
      </c>
      <c r="D78" s="320"/>
      <c r="E78" s="320"/>
      <c r="F78" s="347" t="s">
        <v>250</v>
      </c>
      <c r="G78" s="347" t="s">
        <v>250</v>
      </c>
      <c r="H78" s="347" t="s">
        <v>250</v>
      </c>
      <c r="I78" s="347" t="s">
        <v>250</v>
      </c>
      <c r="J78" s="353">
        <v>706041</v>
      </c>
      <c r="K78" s="347" t="s">
        <v>250</v>
      </c>
      <c r="L78" s="347" t="s">
        <v>250</v>
      </c>
      <c r="M78" s="347" t="s">
        <v>250</v>
      </c>
      <c r="N78" s="353" t="s">
        <v>1102</v>
      </c>
      <c r="O78" s="345"/>
      <c r="Q78" s="349">
        <f t="shared" ref="Q78:Q80" si="32">O78</f>
        <v>0</v>
      </c>
      <c r="S78" s="345"/>
      <c r="U78" s="349">
        <f t="shared" ref="U78:U80" si="33">S78</f>
        <v>0</v>
      </c>
    </row>
    <row r="79" spans="1:21" s="319" customFormat="1" ht="15" customHeight="1">
      <c r="A79" s="319">
        <v>69</v>
      </c>
      <c r="B79" s="319">
        <f t="shared" si="30"/>
        <v>6</v>
      </c>
      <c r="C79" s="320">
        <f t="shared" si="31"/>
        <v>706042</v>
      </c>
      <c r="D79" s="320"/>
      <c r="E79" s="320"/>
      <c r="F79" s="347" t="s">
        <v>250</v>
      </c>
      <c r="G79" s="347" t="s">
        <v>250</v>
      </c>
      <c r="H79" s="347" t="s">
        <v>250</v>
      </c>
      <c r="I79" s="347" t="s">
        <v>250</v>
      </c>
      <c r="J79" s="353">
        <v>706042</v>
      </c>
      <c r="K79" s="347" t="s">
        <v>250</v>
      </c>
      <c r="L79" s="347" t="s">
        <v>250</v>
      </c>
      <c r="M79" s="347" t="s">
        <v>250</v>
      </c>
      <c r="N79" s="353" t="s">
        <v>1103</v>
      </c>
      <c r="O79" s="345"/>
      <c r="Q79" s="349">
        <f t="shared" si="32"/>
        <v>0</v>
      </c>
      <c r="S79" s="345"/>
      <c r="U79" s="349">
        <f t="shared" si="33"/>
        <v>0</v>
      </c>
    </row>
    <row r="80" spans="1:21" s="319" customFormat="1" ht="15" customHeight="1">
      <c r="A80" s="319">
        <v>70</v>
      </c>
      <c r="B80" s="319">
        <f t="shared" si="30"/>
        <v>6</v>
      </c>
      <c r="C80" s="320">
        <f t="shared" si="31"/>
        <v>706048</v>
      </c>
      <c r="D80" s="320"/>
      <c r="E80" s="320"/>
      <c r="F80" s="347" t="s">
        <v>250</v>
      </c>
      <c r="G80" s="347" t="s">
        <v>250</v>
      </c>
      <c r="H80" s="347" t="s">
        <v>250</v>
      </c>
      <c r="I80" s="347" t="s">
        <v>250</v>
      </c>
      <c r="J80" s="353">
        <v>706048</v>
      </c>
      <c r="K80" s="347" t="s">
        <v>250</v>
      </c>
      <c r="L80" s="347" t="s">
        <v>250</v>
      </c>
      <c r="M80" s="347" t="s">
        <v>250</v>
      </c>
      <c r="N80" s="353" t="s">
        <v>437</v>
      </c>
      <c r="O80" s="345"/>
      <c r="Q80" s="349">
        <f t="shared" si="32"/>
        <v>0</v>
      </c>
      <c r="S80" s="345"/>
      <c r="U80" s="349">
        <f t="shared" si="33"/>
        <v>0</v>
      </c>
    </row>
    <row r="81" spans="1:21" s="319" customFormat="1" ht="15" customHeight="1">
      <c r="A81" s="319">
        <v>71</v>
      </c>
      <c r="B81" s="319">
        <f t="shared" si="30"/>
        <v>5</v>
      </c>
      <c r="C81" s="320">
        <f t="shared" si="31"/>
        <v>70605</v>
      </c>
      <c r="D81" s="320"/>
      <c r="E81" s="320"/>
      <c r="F81" s="347" t="s">
        <v>250</v>
      </c>
      <c r="G81" s="347" t="s">
        <v>250</v>
      </c>
      <c r="H81" s="347" t="s">
        <v>250</v>
      </c>
      <c r="I81" s="348">
        <v>70605</v>
      </c>
      <c r="J81" s="347" t="s">
        <v>250</v>
      </c>
      <c r="K81" s="347" t="s">
        <v>250</v>
      </c>
      <c r="L81" s="347" t="s">
        <v>250</v>
      </c>
      <c r="M81" s="347" t="s">
        <v>250</v>
      </c>
      <c r="N81" s="348" t="s">
        <v>1104</v>
      </c>
      <c r="O81" s="345"/>
      <c r="Q81" s="349">
        <f>O81</f>
        <v>0</v>
      </c>
      <c r="S81" s="345"/>
      <c r="U81" s="349">
        <f>S81</f>
        <v>0</v>
      </c>
    </row>
    <row r="82" spans="1:21" s="319" customFormat="1" ht="15" customHeight="1">
      <c r="A82" s="319">
        <v>72</v>
      </c>
      <c r="B82" s="319">
        <f t="shared" si="30"/>
        <v>5</v>
      </c>
      <c r="C82" s="320">
        <f t="shared" si="31"/>
        <v>70606</v>
      </c>
      <c r="D82" s="320"/>
      <c r="E82" s="320"/>
      <c r="F82" s="347" t="s">
        <v>250</v>
      </c>
      <c r="G82" s="347" t="s">
        <v>250</v>
      </c>
      <c r="H82" s="347" t="s">
        <v>250</v>
      </c>
      <c r="I82" s="348">
        <v>70606</v>
      </c>
      <c r="J82" s="347" t="s">
        <v>250</v>
      </c>
      <c r="K82" s="347" t="s">
        <v>250</v>
      </c>
      <c r="L82" s="347" t="s">
        <v>250</v>
      </c>
      <c r="M82" s="347" t="s">
        <v>250</v>
      </c>
      <c r="N82" s="348" t="s">
        <v>1105</v>
      </c>
      <c r="O82" s="345"/>
      <c r="Q82" s="349">
        <f>O82-Q83-Q84</f>
        <v>0</v>
      </c>
      <c r="S82" s="345"/>
      <c r="U82" s="349">
        <f>S82+U83+U84</f>
        <v>0</v>
      </c>
    </row>
    <row r="83" spans="1:21" s="319" customFormat="1" ht="15" customHeight="1">
      <c r="A83" s="319">
        <v>73</v>
      </c>
      <c r="B83" s="319">
        <f t="shared" si="30"/>
        <v>6</v>
      </c>
      <c r="C83" s="320">
        <f t="shared" si="31"/>
        <v>706061</v>
      </c>
      <c r="D83" s="320"/>
      <c r="E83" s="320"/>
      <c r="F83" s="347" t="s">
        <v>250</v>
      </c>
      <c r="G83" s="347" t="s">
        <v>250</v>
      </c>
      <c r="H83" s="347" t="s">
        <v>250</v>
      </c>
      <c r="I83" s="347" t="s">
        <v>250</v>
      </c>
      <c r="J83" s="353">
        <v>706061</v>
      </c>
      <c r="K83" s="347" t="s">
        <v>250</v>
      </c>
      <c r="L83" s="347" t="s">
        <v>250</v>
      </c>
      <c r="M83" s="347" t="s">
        <v>250</v>
      </c>
      <c r="N83" s="353" t="s">
        <v>440</v>
      </c>
      <c r="O83" s="345"/>
      <c r="Q83" s="349">
        <f t="shared" ref="Q83:Q84" si="34">O83</f>
        <v>0</v>
      </c>
      <c r="S83" s="345"/>
      <c r="U83" s="349">
        <f t="shared" ref="U83:U84" si="35">S83</f>
        <v>0</v>
      </c>
    </row>
    <row r="84" spans="1:21" s="319" customFormat="1" ht="15" customHeight="1">
      <c r="A84" s="319">
        <v>74</v>
      </c>
      <c r="B84" s="319">
        <f t="shared" si="30"/>
        <v>6</v>
      </c>
      <c r="C84" s="320">
        <f t="shared" si="31"/>
        <v>706068</v>
      </c>
      <c r="D84" s="320"/>
      <c r="E84" s="320"/>
      <c r="F84" s="347" t="s">
        <v>250</v>
      </c>
      <c r="G84" s="347" t="s">
        <v>250</v>
      </c>
      <c r="H84" s="347" t="s">
        <v>250</v>
      </c>
      <c r="I84" s="347" t="s">
        <v>250</v>
      </c>
      <c r="J84" s="353">
        <v>706068</v>
      </c>
      <c r="K84" s="347" t="s">
        <v>250</v>
      </c>
      <c r="L84" s="347" t="s">
        <v>250</v>
      </c>
      <c r="M84" s="347" t="s">
        <v>250</v>
      </c>
      <c r="N84" s="353" t="s">
        <v>442</v>
      </c>
      <c r="O84" s="345"/>
      <c r="Q84" s="349">
        <f t="shared" si="34"/>
        <v>0</v>
      </c>
      <c r="S84" s="345"/>
      <c r="U84" s="349">
        <f t="shared" si="35"/>
        <v>0</v>
      </c>
    </row>
    <row r="85" spans="1:21" s="319" customFormat="1" ht="15" customHeight="1">
      <c r="A85" s="319">
        <v>75</v>
      </c>
      <c r="B85" s="319">
        <f t="shared" si="30"/>
        <v>5</v>
      </c>
      <c r="C85" s="320">
        <f t="shared" si="31"/>
        <v>70607</v>
      </c>
      <c r="D85" s="320"/>
      <c r="E85" s="320"/>
      <c r="F85" s="347" t="s">
        <v>250</v>
      </c>
      <c r="G85" s="347" t="s">
        <v>250</v>
      </c>
      <c r="H85" s="347" t="s">
        <v>250</v>
      </c>
      <c r="I85" s="348">
        <v>70607</v>
      </c>
      <c r="J85" s="347" t="s">
        <v>250</v>
      </c>
      <c r="K85" s="347" t="s">
        <v>250</v>
      </c>
      <c r="L85" s="347" t="s">
        <v>250</v>
      </c>
      <c r="M85" s="347" t="s">
        <v>250</v>
      </c>
      <c r="N85" s="348" t="s">
        <v>1106</v>
      </c>
      <c r="O85" s="345"/>
      <c r="Q85" s="349">
        <f>O85-Q86-Q87-Q88-Q89-Q90-Q91</f>
        <v>0</v>
      </c>
      <c r="S85" s="345"/>
      <c r="U85" s="349">
        <f>S85+U86+U87+U88+U89+U90+U91</f>
        <v>0</v>
      </c>
    </row>
    <row r="86" spans="1:21" s="319" customFormat="1" ht="15" customHeight="1">
      <c r="A86" s="319">
        <v>76</v>
      </c>
      <c r="B86" s="319">
        <f t="shared" si="30"/>
        <v>6</v>
      </c>
      <c r="C86" s="320">
        <f t="shared" si="31"/>
        <v>706071</v>
      </c>
      <c r="D86" s="320"/>
      <c r="E86" s="320"/>
      <c r="F86" s="347" t="s">
        <v>250</v>
      </c>
      <c r="G86" s="347" t="s">
        <v>250</v>
      </c>
      <c r="H86" s="347" t="s">
        <v>250</v>
      </c>
      <c r="I86" s="347" t="s">
        <v>250</v>
      </c>
      <c r="J86" s="353">
        <v>706071</v>
      </c>
      <c r="K86" s="347" t="s">
        <v>250</v>
      </c>
      <c r="L86" s="347" t="s">
        <v>250</v>
      </c>
      <c r="M86" s="347" t="s">
        <v>250</v>
      </c>
      <c r="N86" s="353" t="s">
        <v>599</v>
      </c>
      <c r="O86" s="345"/>
      <c r="Q86" s="349">
        <f t="shared" ref="Q86:Q91" si="36">O86</f>
        <v>0</v>
      </c>
      <c r="S86" s="345"/>
      <c r="U86" s="349">
        <f t="shared" ref="U86:U91" si="37">S86</f>
        <v>0</v>
      </c>
    </row>
    <row r="87" spans="1:21" s="319" customFormat="1" ht="15" customHeight="1">
      <c r="A87" s="319">
        <v>77</v>
      </c>
      <c r="B87" s="319">
        <f t="shared" si="30"/>
        <v>6</v>
      </c>
      <c r="C87" s="320">
        <f t="shared" si="31"/>
        <v>706072</v>
      </c>
      <c r="D87" s="320"/>
      <c r="E87" s="320"/>
      <c r="F87" s="347" t="s">
        <v>250</v>
      </c>
      <c r="G87" s="347" t="s">
        <v>250</v>
      </c>
      <c r="H87" s="347" t="s">
        <v>250</v>
      </c>
      <c r="I87" s="347" t="s">
        <v>250</v>
      </c>
      <c r="J87" s="353">
        <v>706072</v>
      </c>
      <c r="K87" s="347" t="s">
        <v>250</v>
      </c>
      <c r="L87" s="347" t="s">
        <v>250</v>
      </c>
      <c r="M87" s="347" t="s">
        <v>250</v>
      </c>
      <c r="N87" s="353" t="s">
        <v>1107</v>
      </c>
      <c r="O87" s="345"/>
      <c r="Q87" s="349">
        <f t="shared" si="36"/>
        <v>0</v>
      </c>
      <c r="S87" s="345"/>
      <c r="U87" s="349">
        <f t="shared" si="37"/>
        <v>0</v>
      </c>
    </row>
    <row r="88" spans="1:21" s="319" customFormat="1" ht="15" customHeight="1">
      <c r="A88" s="319">
        <v>78</v>
      </c>
      <c r="B88" s="319">
        <f t="shared" si="30"/>
        <v>6</v>
      </c>
      <c r="C88" s="320">
        <f t="shared" si="31"/>
        <v>706073</v>
      </c>
      <c r="D88" s="320"/>
      <c r="E88" s="320"/>
      <c r="F88" s="347" t="s">
        <v>250</v>
      </c>
      <c r="G88" s="347" t="s">
        <v>250</v>
      </c>
      <c r="H88" s="347" t="s">
        <v>250</v>
      </c>
      <c r="I88" s="347" t="s">
        <v>250</v>
      </c>
      <c r="J88" s="353">
        <v>706073</v>
      </c>
      <c r="K88" s="347" t="s">
        <v>250</v>
      </c>
      <c r="L88" s="347" t="s">
        <v>250</v>
      </c>
      <c r="M88" s="347" t="s">
        <v>250</v>
      </c>
      <c r="N88" s="353" t="s">
        <v>1108</v>
      </c>
      <c r="O88" s="345"/>
      <c r="Q88" s="349">
        <f t="shared" si="36"/>
        <v>0</v>
      </c>
      <c r="S88" s="345"/>
      <c r="U88" s="349">
        <f t="shared" si="37"/>
        <v>0</v>
      </c>
    </row>
    <row r="89" spans="1:21" s="319" customFormat="1" ht="15" customHeight="1">
      <c r="A89" s="319">
        <v>79</v>
      </c>
      <c r="B89" s="319">
        <f t="shared" si="30"/>
        <v>6</v>
      </c>
      <c r="C89" s="320">
        <f t="shared" si="31"/>
        <v>706074</v>
      </c>
      <c r="D89" s="320"/>
      <c r="E89" s="320"/>
      <c r="F89" s="347" t="s">
        <v>250</v>
      </c>
      <c r="G89" s="347" t="s">
        <v>250</v>
      </c>
      <c r="H89" s="347" t="s">
        <v>250</v>
      </c>
      <c r="I89" s="347" t="s">
        <v>250</v>
      </c>
      <c r="J89" s="353">
        <v>706074</v>
      </c>
      <c r="K89" s="347" t="s">
        <v>250</v>
      </c>
      <c r="L89" s="347" t="s">
        <v>250</v>
      </c>
      <c r="M89" s="347" t="s">
        <v>250</v>
      </c>
      <c r="N89" s="353" t="s">
        <v>601</v>
      </c>
      <c r="O89" s="345"/>
      <c r="Q89" s="349">
        <f t="shared" si="36"/>
        <v>0</v>
      </c>
      <c r="S89" s="345"/>
      <c r="U89" s="349">
        <f t="shared" si="37"/>
        <v>0</v>
      </c>
    </row>
    <row r="90" spans="1:21" s="319" customFormat="1" ht="15" customHeight="1">
      <c r="A90" s="319">
        <v>80</v>
      </c>
      <c r="B90" s="319">
        <f t="shared" si="30"/>
        <v>6</v>
      </c>
      <c r="C90" s="320">
        <f t="shared" si="31"/>
        <v>706075</v>
      </c>
      <c r="D90" s="320"/>
      <c r="E90" s="320"/>
      <c r="F90" s="347" t="s">
        <v>250</v>
      </c>
      <c r="G90" s="347" t="s">
        <v>250</v>
      </c>
      <c r="H90" s="347" t="s">
        <v>250</v>
      </c>
      <c r="I90" s="347" t="s">
        <v>250</v>
      </c>
      <c r="J90" s="353">
        <v>706075</v>
      </c>
      <c r="K90" s="347" t="s">
        <v>250</v>
      </c>
      <c r="L90" s="347" t="s">
        <v>250</v>
      </c>
      <c r="M90" s="347" t="s">
        <v>250</v>
      </c>
      <c r="N90" s="353" t="s">
        <v>1109</v>
      </c>
      <c r="O90" s="345"/>
      <c r="Q90" s="349">
        <f t="shared" si="36"/>
        <v>0</v>
      </c>
      <c r="S90" s="345"/>
      <c r="U90" s="349">
        <f t="shared" si="37"/>
        <v>0</v>
      </c>
    </row>
    <row r="91" spans="1:21" s="319" customFormat="1" ht="15" customHeight="1">
      <c r="A91" s="319">
        <v>81</v>
      </c>
      <c r="B91" s="319">
        <f t="shared" si="30"/>
        <v>6</v>
      </c>
      <c r="C91" s="320">
        <f t="shared" si="31"/>
        <v>706078</v>
      </c>
      <c r="D91" s="320"/>
      <c r="E91" s="320"/>
      <c r="F91" s="347" t="s">
        <v>250</v>
      </c>
      <c r="G91" s="347" t="s">
        <v>250</v>
      </c>
      <c r="H91" s="347" t="s">
        <v>250</v>
      </c>
      <c r="I91" s="347" t="s">
        <v>250</v>
      </c>
      <c r="J91" s="353">
        <v>706078</v>
      </c>
      <c r="K91" s="347" t="s">
        <v>250</v>
      </c>
      <c r="L91" s="347" t="s">
        <v>250</v>
      </c>
      <c r="M91" s="347" t="s">
        <v>250</v>
      </c>
      <c r="N91" s="353" t="s">
        <v>1110</v>
      </c>
      <c r="O91" s="345"/>
      <c r="Q91" s="349">
        <f t="shared" si="36"/>
        <v>0</v>
      </c>
      <c r="S91" s="345"/>
      <c r="U91" s="349">
        <f t="shared" si="37"/>
        <v>0</v>
      </c>
    </row>
    <row r="92" spans="1:21" s="319" customFormat="1" ht="15" customHeight="1">
      <c r="A92" s="319">
        <v>82</v>
      </c>
      <c r="B92" s="319">
        <f t="shared" si="30"/>
        <v>5</v>
      </c>
      <c r="C92" s="320">
        <f t="shared" si="31"/>
        <v>70608</v>
      </c>
      <c r="D92" s="320"/>
      <c r="E92" s="320"/>
      <c r="F92" s="347" t="s">
        <v>250</v>
      </c>
      <c r="G92" s="347" t="s">
        <v>250</v>
      </c>
      <c r="H92" s="347" t="s">
        <v>250</v>
      </c>
      <c r="I92" s="348">
        <v>70608</v>
      </c>
      <c r="J92" s="347" t="s">
        <v>250</v>
      </c>
      <c r="K92" s="347" t="s">
        <v>250</v>
      </c>
      <c r="L92" s="347" t="s">
        <v>250</v>
      </c>
      <c r="M92" s="347" t="s">
        <v>250</v>
      </c>
      <c r="N92" s="348" t="s">
        <v>1111</v>
      </c>
      <c r="O92" s="345"/>
      <c r="Q92" s="349">
        <f>O92-Q93-Q94-Q95-Q96</f>
        <v>0</v>
      </c>
      <c r="S92" s="345"/>
      <c r="U92" s="349">
        <f>S92+U93+U94+U95+U96</f>
        <v>0</v>
      </c>
    </row>
    <row r="93" spans="1:21" s="319" customFormat="1" ht="15" customHeight="1">
      <c r="A93" s="319">
        <v>83</v>
      </c>
      <c r="B93" s="319">
        <f t="shared" si="30"/>
        <v>6</v>
      </c>
      <c r="C93" s="320">
        <f t="shared" si="31"/>
        <v>706081</v>
      </c>
      <c r="D93" s="320"/>
      <c r="E93" s="320"/>
      <c r="F93" s="347" t="s">
        <v>250</v>
      </c>
      <c r="G93" s="347" t="s">
        <v>250</v>
      </c>
      <c r="H93" s="347" t="s">
        <v>250</v>
      </c>
      <c r="I93" s="347" t="s">
        <v>250</v>
      </c>
      <c r="J93" s="353">
        <v>706081</v>
      </c>
      <c r="K93" s="347" t="s">
        <v>250</v>
      </c>
      <c r="L93" s="347" t="s">
        <v>250</v>
      </c>
      <c r="M93" s="347" t="s">
        <v>250</v>
      </c>
      <c r="N93" s="353" t="s">
        <v>1112</v>
      </c>
      <c r="O93" s="345"/>
      <c r="Q93" s="349">
        <f t="shared" ref="Q93:Q96" si="38">O93</f>
        <v>0</v>
      </c>
      <c r="S93" s="345"/>
      <c r="U93" s="349">
        <f t="shared" ref="U93:U96" si="39">S93</f>
        <v>0</v>
      </c>
    </row>
    <row r="94" spans="1:21" s="319" customFormat="1" ht="15" customHeight="1">
      <c r="A94" s="319">
        <v>84</v>
      </c>
      <c r="B94" s="319">
        <f t="shared" si="30"/>
        <v>6</v>
      </c>
      <c r="C94" s="320">
        <f t="shared" si="31"/>
        <v>706082</v>
      </c>
      <c r="D94" s="320"/>
      <c r="E94" s="320"/>
      <c r="F94" s="347" t="s">
        <v>250</v>
      </c>
      <c r="G94" s="347" t="s">
        <v>250</v>
      </c>
      <c r="H94" s="347" t="s">
        <v>250</v>
      </c>
      <c r="I94" s="347" t="s">
        <v>250</v>
      </c>
      <c r="J94" s="353">
        <v>706082</v>
      </c>
      <c r="K94" s="347" t="s">
        <v>250</v>
      </c>
      <c r="L94" s="347" t="s">
        <v>250</v>
      </c>
      <c r="M94" s="347" t="s">
        <v>250</v>
      </c>
      <c r="N94" s="353" t="s">
        <v>1113</v>
      </c>
      <c r="O94" s="345"/>
      <c r="Q94" s="349">
        <f t="shared" si="38"/>
        <v>0</v>
      </c>
      <c r="S94" s="345"/>
      <c r="U94" s="349">
        <f t="shared" si="39"/>
        <v>0</v>
      </c>
    </row>
    <row r="95" spans="1:21" s="319" customFormat="1" ht="15" customHeight="1">
      <c r="A95" s="319">
        <v>85</v>
      </c>
      <c r="B95" s="319">
        <f t="shared" si="30"/>
        <v>6</v>
      </c>
      <c r="C95" s="320">
        <f t="shared" si="31"/>
        <v>706083</v>
      </c>
      <c r="D95" s="320"/>
      <c r="E95" s="320"/>
      <c r="F95" s="347" t="s">
        <v>250</v>
      </c>
      <c r="G95" s="347" t="s">
        <v>250</v>
      </c>
      <c r="H95" s="347" t="s">
        <v>250</v>
      </c>
      <c r="I95" s="347" t="s">
        <v>250</v>
      </c>
      <c r="J95" s="353">
        <v>706083</v>
      </c>
      <c r="K95" s="347" t="s">
        <v>250</v>
      </c>
      <c r="L95" s="347" t="s">
        <v>250</v>
      </c>
      <c r="M95" s="347" t="s">
        <v>250</v>
      </c>
      <c r="N95" s="353" t="s">
        <v>1114</v>
      </c>
      <c r="O95" s="345"/>
      <c r="Q95" s="349">
        <f t="shared" si="38"/>
        <v>0</v>
      </c>
      <c r="S95" s="345"/>
      <c r="U95" s="349">
        <f t="shared" si="39"/>
        <v>0</v>
      </c>
    </row>
    <row r="96" spans="1:21" s="319" customFormat="1" ht="15" customHeight="1">
      <c r="A96" s="319">
        <v>86</v>
      </c>
      <c r="B96" s="319">
        <f t="shared" si="30"/>
        <v>6</v>
      </c>
      <c r="C96" s="320">
        <f t="shared" si="31"/>
        <v>706088</v>
      </c>
      <c r="D96" s="320"/>
      <c r="E96" s="320"/>
      <c r="F96" s="347" t="s">
        <v>250</v>
      </c>
      <c r="G96" s="347" t="s">
        <v>250</v>
      </c>
      <c r="H96" s="347" t="s">
        <v>250</v>
      </c>
      <c r="I96" s="347" t="s">
        <v>250</v>
      </c>
      <c r="J96" s="353">
        <v>706088</v>
      </c>
      <c r="K96" s="347" t="s">
        <v>250</v>
      </c>
      <c r="L96" s="347" t="s">
        <v>250</v>
      </c>
      <c r="M96" s="347" t="s">
        <v>250</v>
      </c>
      <c r="N96" s="353" t="s">
        <v>1115</v>
      </c>
      <c r="O96" s="345"/>
      <c r="Q96" s="349">
        <f t="shared" si="38"/>
        <v>0</v>
      </c>
      <c r="S96" s="345"/>
      <c r="U96" s="349">
        <f t="shared" si="39"/>
        <v>0</v>
      </c>
    </row>
    <row r="97" spans="1:21" s="319" customFormat="1" ht="15" customHeight="1">
      <c r="A97" s="319">
        <v>87</v>
      </c>
      <c r="B97" s="319">
        <f t="shared" si="30"/>
        <v>5</v>
      </c>
      <c r="C97" s="320">
        <f t="shared" si="31"/>
        <v>70609</v>
      </c>
      <c r="D97" s="320"/>
      <c r="E97" s="320"/>
      <c r="F97" s="347" t="s">
        <v>250</v>
      </c>
      <c r="G97" s="347" t="s">
        <v>250</v>
      </c>
      <c r="H97" s="347" t="s">
        <v>250</v>
      </c>
      <c r="I97" s="348">
        <v>70609</v>
      </c>
      <c r="J97" s="347" t="s">
        <v>250</v>
      </c>
      <c r="K97" s="347" t="s">
        <v>250</v>
      </c>
      <c r="L97" s="347" t="s">
        <v>250</v>
      </c>
      <c r="M97" s="347" t="s">
        <v>250</v>
      </c>
      <c r="N97" s="348" t="s">
        <v>1116</v>
      </c>
      <c r="O97" s="345"/>
      <c r="Q97" s="349">
        <f>O97-Q98-Q99-Q100</f>
        <v>0</v>
      </c>
      <c r="S97" s="345"/>
      <c r="U97" s="349">
        <f>S97+U98+U99+U100</f>
        <v>0</v>
      </c>
    </row>
    <row r="98" spans="1:21" s="319" customFormat="1" ht="15" customHeight="1">
      <c r="A98" s="319">
        <v>88</v>
      </c>
      <c r="B98" s="319">
        <f t="shared" si="30"/>
        <v>6</v>
      </c>
      <c r="C98" s="320">
        <f t="shared" si="31"/>
        <v>706091</v>
      </c>
      <c r="D98" s="320"/>
      <c r="E98" s="320"/>
      <c r="F98" s="347" t="s">
        <v>250</v>
      </c>
      <c r="G98" s="347" t="s">
        <v>250</v>
      </c>
      <c r="H98" s="347" t="s">
        <v>250</v>
      </c>
      <c r="I98" s="347" t="s">
        <v>250</v>
      </c>
      <c r="J98" s="353">
        <v>706091</v>
      </c>
      <c r="K98" s="347" t="s">
        <v>250</v>
      </c>
      <c r="L98" s="347" t="s">
        <v>250</v>
      </c>
      <c r="M98" s="347" t="s">
        <v>250</v>
      </c>
      <c r="N98" s="353" t="s">
        <v>1117</v>
      </c>
      <c r="O98" s="345"/>
      <c r="Q98" s="349">
        <f t="shared" ref="Q98:Q100" si="40">O98</f>
        <v>0</v>
      </c>
      <c r="S98" s="345"/>
      <c r="U98" s="349">
        <f t="shared" ref="U98:U100" si="41">S98</f>
        <v>0</v>
      </c>
    </row>
    <row r="99" spans="1:21" s="319" customFormat="1" ht="15" customHeight="1">
      <c r="A99" s="319">
        <v>89</v>
      </c>
      <c r="B99" s="319">
        <f t="shared" si="30"/>
        <v>6</v>
      </c>
      <c r="C99" s="320">
        <f t="shared" si="31"/>
        <v>706092</v>
      </c>
      <c r="D99" s="320"/>
      <c r="E99" s="320"/>
      <c r="F99" s="347" t="s">
        <v>250</v>
      </c>
      <c r="G99" s="347" t="s">
        <v>250</v>
      </c>
      <c r="H99" s="347" t="s">
        <v>250</v>
      </c>
      <c r="I99" s="347" t="s">
        <v>250</v>
      </c>
      <c r="J99" s="353">
        <v>706092</v>
      </c>
      <c r="K99" s="347" t="s">
        <v>250</v>
      </c>
      <c r="L99" s="347" t="s">
        <v>250</v>
      </c>
      <c r="M99" s="347" t="s">
        <v>250</v>
      </c>
      <c r="N99" s="353" t="s">
        <v>1118</v>
      </c>
      <c r="O99" s="345"/>
      <c r="Q99" s="349">
        <f t="shared" si="40"/>
        <v>0</v>
      </c>
      <c r="S99" s="345"/>
      <c r="U99" s="349">
        <f t="shared" si="41"/>
        <v>0</v>
      </c>
    </row>
    <row r="100" spans="1:21" s="319" customFormat="1" ht="15" customHeight="1">
      <c r="A100" s="319">
        <v>90</v>
      </c>
      <c r="B100" s="319">
        <f t="shared" si="30"/>
        <v>6</v>
      </c>
      <c r="C100" s="320">
        <f t="shared" si="31"/>
        <v>706098</v>
      </c>
      <c r="D100" s="320"/>
      <c r="E100" s="320"/>
      <c r="F100" s="347" t="s">
        <v>250</v>
      </c>
      <c r="G100" s="347" t="s">
        <v>250</v>
      </c>
      <c r="H100" s="347" t="s">
        <v>250</v>
      </c>
      <c r="I100" s="347" t="s">
        <v>250</v>
      </c>
      <c r="J100" s="353">
        <v>706098</v>
      </c>
      <c r="K100" s="347" t="s">
        <v>250</v>
      </c>
      <c r="L100" s="347" t="s">
        <v>250</v>
      </c>
      <c r="M100" s="347" t="s">
        <v>250</v>
      </c>
      <c r="N100" s="353" t="s">
        <v>1119</v>
      </c>
      <c r="O100" s="345"/>
      <c r="Q100" s="349">
        <f t="shared" si="40"/>
        <v>0</v>
      </c>
      <c r="S100" s="345"/>
      <c r="U100" s="349">
        <f t="shared" si="41"/>
        <v>0</v>
      </c>
    </row>
    <row r="101" spans="1:21" s="319" customFormat="1" ht="15" customHeight="1">
      <c r="A101" s="319">
        <v>91</v>
      </c>
      <c r="B101" s="319">
        <f t="shared" si="30"/>
        <v>5</v>
      </c>
      <c r="C101" s="320">
        <f t="shared" si="31"/>
        <v>70610</v>
      </c>
      <c r="D101" s="320"/>
      <c r="E101" s="320"/>
      <c r="F101" s="347" t="s">
        <v>250</v>
      </c>
      <c r="G101" s="347" t="s">
        <v>250</v>
      </c>
      <c r="H101" s="347" t="s">
        <v>250</v>
      </c>
      <c r="I101" s="348">
        <v>70610</v>
      </c>
      <c r="J101" s="347" t="s">
        <v>250</v>
      </c>
      <c r="K101" s="347" t="s">
        <v>250</v>
      </c>
      <c r="L101" s="347" t="s">
        <v>250</v>
      </c>
      <c r="M101" s="347" t="s">
        <v>250</v>
      </c>
      <c r="N101" s="348" t="s">
        <v>1120</v>
      </c>
      <c r="O101" s="345"/>
      <c r="Q101" s="349">
        <f>O101-Q102-Q103-Q104-Q105</f>
        <v>0</v>
      </c>
      <c r="S101" s="345"/>
      <c r="U101" s="349">
        <f>S101+U102+U103+U104+U105</f>
        <v>0</v>
      </c>
    </row>
    <row r="102" spans="1:21" s="319" customFormat="1" ht="15" customHeight="1">
      <c r="A102" s="319">
        <v>92</v>
      </c>
      <c r="B102" s="319">
        <f t="shared" si="30"/>
        <v>6</v>
      </c>
      <c r="C102" s="320">
        <f t="shared" si="31"/>
        <v>706101</v>
      </c>
      <c r="D102" s="320"/>
      <c r="E102" s="320"/>
      <c r="F102" s="347" t="s">
        <v>250</v>
      </c>
      <c r="G102" s="347" t="s">
        <v>250</v>
      </c>
      <c r="H102" s="347" t="s">
        <v>250</v>
      </c>
      <c r="I102" s="347" t="s">
        <v>250</v>
      </c>
      <c r="J102" s="353">
        <v>706101</v>
      </c>
      <c r="K102" s="347" t="s">
        <v>250</v>
      </c>
      <c r="L102" s="347" t="s">
        <v>250</v>
      </c>
      <c r="M102" s="347" t="s">
        <v>250</v>
      </c>
      <c r="N102" s="353" t="s">
        <v>1121</v>
      </c>
      <c r="O102" s="345"/>
      <c r="Q102" s="349">
        <f t="shared" ref="Q102:Q105" si="42">O102</f>
        <v>0</v>
      </c>
      <c r="S102" s="345"/>
      <c r="U102" s="349">
        <f t="shared" ref="U102:U105" si="43">S102</f>
        <v>0</v>
      </c>
    </row>
    <row r="103" spans="1:21" s="319" customFormat="1" ht="15" customHeight="1">
      <c r="A103" s="319">
        <v>93</v>
      </c>
      <c r="B103" s="319">
        <f t="shared" si="30"/>
        <v>6</v>
      </c>
      <c r="C103" s="320">
        <f t="shared" si="31"/>
        <v>706102</v>
      </c>
      <c r="D103" s="320"/>
      <c r="E103" s="320"/>
      <c r="F103" s="347" t="s">
        <v>250</v>
      </c>
      <c r="G103" s="347" t="s">
        <v>250</v>
      </c>
      <c r="H103" s="347" t="s">
        <v>250</v>
      </c>
      <c r="I103" s="347" t="s">
        <v>250</v>
      </c>
      <c r="J103" s="353">
        <v>706102</v>
      </c>
      <c r="K103" s="347" t="s">
        <v>250</v>
      </c>
      <c r="L103" s="347" t="s">
        <v>250</v>
      </c>
      <c r="M103" s="347" t="s">
        <v>250</v>
      </c>
      <c r="N103" s="353" t="s">
        <v>1122</v>
      </c>
      <c r="O103" s="345"/>
      <c r="Q103" s="349">
        <f t="shared" si="42"/>
        <v>0</v>
      </c>
      <c r="S103" s="345"/>
      <c r="U103" s="349">
        <f t="shared" si="43"/>
        <v>0</v>
      </c>
    </row>
    <row r="104" spans="1:21" s="319" customFormat="1" ht="15" customHeight="1">
      <c r="A104" s="319">
        <v>94</v>
      </c>
      <c r="B104" s="319">
        <f t="shared" si="30"/>
        <v>6</v>
      </c>
      <c r="C104" s="320">
        <f t="shared" si="31"/>
        <v>706103</v>
      </c>
      <c r="D104" s="320"/>
      <c r="E104" s="320"/>
      <c r="F104" s="347" t="s">
        <v>250</v>
      </c>
      <c r="G104" s="347" t="s">
        <v>250</v>
      </c>
      <c r="H104" s="347" t="s">
        <v>250</v>
      </c>
      <c r="I104" s="347" t="s">
        <v>250</v>
      </c>
      <c r="J104" s="353">
        <v>706103</v>
      </c>
      <c r="K104" s="347" t="s">
        <v>250</v>
      </c>
      <c r="L104" s="347" t="s">
        <v>250</v>
      </c>
      <c r="M104" s="347" t="s">
        <v>250</v>
      </c>
      <c r="N104" s="353" t="s">
        <v>1123</v>
      </c>
      <c r="O104" s="345"/>
      <c r="Q104" s="349">
        <f t="shared" si="42"/>
        <v>0</v>
      </c>
      <c r="S104" s="345"/>
      <c r="U104" s="349">
        <f t="shared" si="43"/>
        <v>0</v>
      </c>
    </row>
    <row r="105" spans="1:21" s="319" customFormat="1" ht="15" customHeight="1">
      <c r="A105" s="319">
        <v>95</v>
      </c>
      <c r="B105" s="319">
        <f t="shared" si="30"/>
        <v>6</v>
      </c>
      <c r="C105" s="320">
        <f t="shared" si="31"/>
        <v>706108</v>
      </c>
      <c r="D105" s="320"/>
      <c r="E105" s="320"/>
      <c r="F105" s="347" t="s">
        <v>250</v>
      </c>
      <c r="G105" s="347" t="s">
        <v>250</v>
      </c>
      <c r="H105" s="347" t="s">
        <v>250</v>
      </c>
      <c r="I105" s="347" t="s">
        <v>250</v>
      </c>
      <c r="J105" s="353">
        <v>706108</v>
      </c>
      <c r="K105" s="347" t="s">
        <v>250</v>
      </c>
      <c r="L105" s="347" t="s">
        <v>250</v>
      </c>
      <c r="M105" s="347" t="s">
        <v>250</v>
      </c>
      <c r="N105" s="353" t="s">
        <v>1124</v>
      </c>
      <c r="O105" s="345"/>
      <c r="Q105" s="349">
        <f t="shared" si="42"/>
        <v>0</v>
      </c>
      <c r="S105" s="345"/>
      <c r="U105" s="349">
        <f t="shared" si="43"/>
        <v>0</v>
      </c>
    </row>
    <row r="106" spans="1:21" s="319" customFormat="1" ht="15" customHeight="1">
      <c r="A106" s="319">
        <v>96</v>
      </c>
      <c r="B106" s="319">
        <f t="shared" si="30"/>
        <v>5</v>
      </c>
      <c r="C106" s="320">
        <f t="shared" si="31"/>
        <v>70611</v>
      </c>
      <c r="D106" s="320"/>
      <c r="E106" s="320"/>
      <c r="F106" s="347" t="s">
        <v>250</v>
      </c>
      <c r="G106" s="347" t="s">
        <v>250</v>
      </c>
      <c r="H106" s="347" t="s">
        <v>250</v>
      </c>
      <c r="I106" s="348">
        <v>70611</v>
      </c>
      <c r="J106" s="347" t="s">
        <v>250</v>
      </c>
      <c r="K106" s="347" t="s">
        <v>250</v>
      </c>
      <c r="L106" s="347" t="s">
        <v>250</v>
      </c>
      <c r="M106" s="347" t="s">
        <v>250</v>
      </c>
      <c r="N106" s="348" t="s">
        <v>1125</v>
      </c>
      <c r="O106" s="345"/>
      <c r="Q106" s="349">
        <f>O106-Q107-Q108-Q109-Q110</f>
        <v>0</v>
      </c>
      <c r="S106" s="345"/>
      <c r="U106" s="349">
        <f>S106+U107+U108+U109+U110</f>
        <v>0</v>
      </c>
    </row>
    <row r="107" spans="1:21" s="319" customFormat="1" ht="15" customHeight="1">
      <c r="A107" s="319">
        <v>97</v>
      </c>
      <c r="B107" s="319">
        <f t="shared" si="30"/>
        <v>6</v>
      </c>
      <c r="C107" s="320">
        <f t="shared" si="31"/>
        <v>706111</v>
      </c>
      <c r="D107" s="320"/>
      <c r="E107" s="320"/>
      <c r="F107" s="347" t="s">
        <v>250</v>
      </c>
      <c r="G107" s="347" t="s">
        <v>250</v>
      </c>
      <c r="H107" s="347" t="s">
        <v>250</v>
      </c>
      <c r="I107" s="347" t="s">
        <v>250</v>
      </c>
      <c r="J107" s="353">
        <v>706111</v>
      </c>
      <c r="K107" s="347" t="s">
        <v>250</v>
      </c>
      <c r="L107" s="347" t="s">
        <v>250</v>
      </c>
      <c r="M107" s="347" t="s">
        <v>250</v>
      </c>
      <c r="N107" s="353" t="s">
        <v>1126</v>
      </c>
      <c r="O107" s="345"/>
      <c r="Q107" s="349">
        <f t="shared" ref="Q107:Q110" si="44">O107</f>
        <v>0</v>
      </c>
      <c r="S107" s="345"/>
      <c r="U107" s="349">
        <f t="shared" ref="U107:U110" si="45">S107</f>
        <v>0</v>
      </c>
    </row>
    <row r="108" spans="1:21" s="319" customFormat="1" ht="15" customHeight="1">
      <c r="A108" s="319">
        <v>98</v>
      </c>
      <c r="B108" s="319">
        <f t="shared" si="30"/>
        <v>6</v>
      </c>
      <c r="C108" s="320">
        <f t="shared" si="31"/>
        <v>706112</v>
      </c>
      <c r="D108" s="320"/>
      <c r="E108" s="320"/>
      <c r="F108" s="347" t="s">
        <v>250</v>
      </c>
      <c r="G108" s="347" t="s">
        <v>250</v>
      </c>
      <c r="H108" s="347" t="s">
        <v>250</v>
      </c>
      <c r="I108" s="347" t="s">
        <v>250</v>
      </c>
      <c r="J108" s="353">
        <v>706112</v>
      </c>
      <c r="K108" s="347" t="s">
        <v>250</v>
      </c>
      <c r="L108" s="347" t="s">
        <v>250</v>
      </c>
      <c r="M108" s="347" t="s">
        <v>250</v>
      </c>
      <c r="N108" s="353" t="s">
        <v>1127</v>
      </c>
      <c r="O108" s="345"/>
      <c r="Q108" s="349">
        <f t="shared" si="44"/>
        <v>0</v>
      </c>
      <c r="S108" s="345"/>
      <c r="U108" s="349">
        <f t="shared" si="45"/>
        <v>0</v>
      </c>
    </row>
    <row r="109" spans="1:21" s="319" customFormat="1" ht="15" customHeight="1">
      <c r="A109" s="319">
        <v>99</v>
      </c>
      <c r="B109" s="319">
        <f t="shared" si="30"/>
        <v>6</v>
      </c>
      <c r="C109" s="320">
        <f t="shared" si="31"/>
        <v>706113</v>
      </c>
      <c r="D109" s="320"/>
      <c r="E109" s="320"/>
      <c r="F109" s="347" t="s">
        <v>250</v>
      </c>
      <c r="G109" s="347" t="s">
        <v>250</v>
      </c>
      <c r="H109" s="347" t="s">
        <v>250</v>
      </c>
      <c r="I109" s="347" t="s">
        <v>250</v>
      </c>
      <c r="J109" s="353">
        <v>706113</v>
      </c>
      <c r="K109" s="347" t="s">
        <v>250</v>
      </c>
      <c r="L109" s="347" t="s">
        <v>250</v>
      </c>
      <c r="M109" s="347" t="s">
        <v>250</v>
      </c>
      <c r="N109" s="353" t="s">
        <v>1128</v>
      </c>
      <c r="O109" s="345"/>
      <c r="Q109" s="349">
        <f t="shared" si="44"/>
        <v>0</v>
      </c>
      <c r="S109" s="345"/>
      <c r="U109" s="349">
        <f t="shared" si="45"/>
        <v>0</v>
      </c>
    </row>
    <row r="110" spans="1:21" s="319" customFormat="1" ht="15" customHeight="1">
      <c r="A110" s="319">
        <v>100</v>
      </c>
      <c r="B110" s="319">
        <f t="shared" si="30"/>
        <v>6</v>
      </c>
      <c r="C110" s="320">
        <f t="shared" si="31"/>
        <v>706118</v>
      </c>
      <c r="D110" s="320"/>
      <c r="E110" s="320"/>
      <c r="F110" s="347" t="s">
        <v>250</v>
      </c>
      <c r="G110" s="347" t="s">
        <v>250</v>
      </c>
      <c r="H110" s="347" t="s">
        <v>250</v>
      </c>
      <c r="I110" s="347" t="s">
        <v>250</v>
      </c>
      <c r="J110" s="353">
        <v>706118</v>
      </c>
      <c r="K110" s="347" t="s">
        <v>250</v>
      </c>
      <c r="L110" s="347" t="s">
        <v>250</v>
      </c>
      <c r="M110" s="347" t="s">
        <v>250</v>
      </c>
      <c r="N110" s="353" t="s">
        <v>1129</v>
      </c>
      <c r="O110" s="345"/>
      <c r="Q110" s="349">
        <f t="shared" si="44"/>
        <v>0</v>
      </c>
      <c r="S110" s="345"/>
      <c r="U110" s="349">
        <f t="shared" si="45"/>
        <v>0</v>
      </c>
    </row>
    <row r="111" spans="1:21" s="319" customFormat="1" ht="15" customHeight="1">
      <c r="A111" s="319">
        <v>101</v>
      </c>
      <c r="B111" s="319">
        <f t="shared" si="30"/>
        <v>5</v>
      </c>
      <c r="C111" s="320">
        <f t="shared" si="31"/>
        <v>70612</v>
      </c>
      <c r="D111" s="320"/>
      <c r="E111" s="320"/>
      <c r="F111" s="347" t="s">
        <v>250</v>
      </c>
      <c r="G111" s="347" t="s">
        <v>250</v>
      </c>
      <c r="H111" s="347" t="s">
        <v>250</v>
      </c>
      <c r="I111" s="348">
        <v>70612</v>
      </c>
      <c r="J111" s="347" t="s">
        <v>250</v>
      </c>
      <c r="K111" s="347" t="s">
        <v>250</v>
      </c>
      <c r="L111" s="347" t="s">
        <v>250</v>
      </c>
      <c r="M111" s="347" t="s">
        <v>250</v>
      </c>
      <c r="N111" s="348" t="s">
        <v>1130</v>
      </c>
      <c r="O111" s="345"/>
      <c r="Q111" s="349">
        <f>O111</f>
        <v>0</v>
      </c>
      <c r="S111" s="345"/>
      <c r="U111" s="349">
        <f>S111</f>
        <v>0</v>
      </c>
    </row>
    <row r="112" spans="1:21" s="319" customFormat="1" ht="15" customHeight="1">
      <c r="A112" s="319">
        <v>102</v>
      </c>
      <c r="B112" s="319">
        <f t="shared" si="30"/>
        <v>5</v>
      </c>
      <c r="C112" s="320">
        <f t="shared" si="31"/>
        <v>70613</v>
      </c>
      <c r="D112" s="320"/>
      <c r="E112" s="320"/>
      <c r="F112" s="347" t="s">
        <v>250</v>
      </c>
      <c r="G112" s="347" t="s">
        <v>250</v>
      </c>
      <c r="H112" s="347" t="s">
        <v>250</v>
      </c>
      <c r="I112" s="348">
        <v>70613</v>
      </c>
      <c r="J112" s="347" t="s">
        <v>250</v>
      </c>
      <c r="K112" s="347" t="s">
        <v>250</v>
      </c>
      <c r="L112" s="347" t="s">
        <v>250</v>
      </c>
      <c r="M112" s="347" t="s">
        <v>250</v>
      </c>
      <c r="N112" s="348" t="s">
        <v>1131</v>
      </c>
      <c r="O112" s="345"/>
      <c r="Q112" s="349">
        <f>O112</f>
        <v>0</v>
      </c>
      <c r="S112" s="345"/>
      <c r="U112" s="349">
        <f>S112</f>
        <v>0</v>
      </c>
    </row>
    <row r="113" spans="1:21" s="319" customFormat="1" ht="15" customHeight="1">
      <c r="A113" s="319">
        <v>103</v>
      </c>
      <c r="B113" s="319">
        <f t="shared" si="30"/>
        <v>5</v>
      </c>
      <c r="C113" s="320">
        <f t="shared" si="31"/>
        <v>70614</v>
      </c>
      <c r="D113" s="320"/>
      <c r="E113" s="320"/>
      <c r="F113" s="347" t="s">
        <v>250</v>
      </c>
      <c r="G113" s="347" t="s">
        <v>250</v>
      </c>
      <c r="H113" s="347" t="s">
        <v>250</v>
      </c>
      <c r="I113" s="348">
        <v>70614</v>
      </c>
      <c r="J113" s="347" t="s">
        <v>250</v>
      </c>
      <c r="K113" s="347" t="s">
        <v>250</v>
      </c>
      <c r="L113" s="347" t="s">
        <v>250</v>
      </c>
      <c r="M113" s="347" t="s">
        <v>250</v>
      </c>
      <c r="N113" s="348" t="s">
        <v>1132</v>
      </c>
      <c r="O113" s="345"/>
      <c r="Q113" s="349">
        <f>O113-Q114-Q115-Q116</f>
        <v>0</v>
      </c>
      <c r="S113" s="345"/>
      <c r="U113" s="349">
        <f>S113+U114+U115+U116</f>
        <v>0</v>
      </c>
    </row>
    <row r="114" spans="1:21" s="319" customFormat="1" ht="15" customHeight="1">
      <c r="A114" s="319">
        <v>104</v>
      </c>
      <c r="B114" s="319">
        <f t="shared" si="30"/>
        <v>6</v>
      </c>
      <c r="C114" s="320">
        <f t="shared" si="31"/>
        <v>706141</v>
      </c>
      <c r="D114" s="320"/>
      <c r="E114" s="320"/>
      <c r="F114" s="347" t="s">
        <v>250</v>
      </c>
      <c r="G114" s="347" t="s">
        <v>250</v>
      </c>
      <c r="H114" s="347" t="s">
        <v>250</v>
      </c>
      <c r="I114" s="347" t="s">
        <v>250</v>
      </c>
      <c r="J114" s="353">
        <v>706141</v>
      </c>
      <c r="K114" s="347" t="s">
        <v>250</v>
      </c>
      <c r="L114" s="347" t="s">
        <v>250</v>
      </c>
      <c r="M114" s="347" t="s">
        <v>250</v>
      </c>
      <c r="N114" s="353" t="s">
        <v>1133</v>
      </c>
      <c r="O114" s="345"/>
      <c r="Q114" s="349">
        <f t="shared" ref="Q114:Q116" si="46">O114</f>
        <v>0</v>
      </c>
      <c r="S114" s="345"/>
      <c r="U114" s="349">
        <f t="shared" ref="U114:U116" si="47">S114</f>
        <v>0</v>
      </c>
    </row>
    <row r="115" spans="1:21" s="319" customFormat="1" ht="15" customHeight="1">
      <c r="A115" s="319">
        <v>105</v>
      </c>
      <c r="B115" s="319">
        <f t="shared" si="30"/>
        <v>6</v>
      </c>
      <c r="C115" s="320">
        <f t="shared" si="31"/>
        <v>706142</v>
      </c>
      <c r="D115" s="320"/>
      <c r="E115" s="320"/>
      <c r="F115" s="347" t="s">
        <v>250</v>
      </c>
      <c r="G115" s="347" t="s">
        <v>250</v>
      </c>
      <c r="H115" s="347" t="s">
        <v>250</v>
      </c>
      <c r="I115" s="347" t="s">
        <v>250</v>
      </c>
      <c r="J115" s="353">
        <v>706142</v>
      </c>
      <c r="K115" s="347" t="s">
        <v>250</v>
      </c>
      <c r="L115" s="347" t="s">
        <v>250</v>
      </c>
      <c r="M115" s="347" t="s">
        <v>250</v>
      </c>
      <c r="N115" s="353" t="s">
        <v>1134</v>
      </c>
      <c r="O115" s="345"/>
      <c r="Q115" s="349">
        <f t="shared" si="46"/>
        <v>0</v>
      </c>
      <c r="S115" s="345"/>
      <c r="U115" s="349">
        <f t="shared" si="47"/>
        <v>0</v>
      </c>
    </row>
    <row r="116" spans="1:21" s="319" customFormat="1" ht="15" customHeight="1">
      <c r="A116" s="319">
        <v>106</v>
      </c>
      <c r="B116" s="319">
        <f t="shared" si="30"/>
        <v>6</v>
      </c>
      <c r="C116" s="320">
        <f t="shared" si="31"/>
        <v>706143</v>
      </c>
      <c r="D116" s="320"/>
      <c r="E116" s="320"/>
      <c r="F116" s="347" t="s">
        <v>250</v>
      </c>
      <c r="G116" s="347" t="s">
        <v>250</v>
      </c>
      <c r="H116" s="347" t="s">
        <v>250</v>
      </c>
      <c r="I116" s="347" t="s">
        <v>250</v>
      </c>
      <c r="J116" s="353">
        <v>706143</v>
      </c>
      <c r="K116" s="347" t="s">
        <v>250</v>
      </c>
      <c r="L116" s="347" t="s">
        <v>250</v>
      </c>
      <c r="M116" s="347" t="s">
        <v>250</v>
      </c>
      <c r="N116" s="353" t="s">
        <v>1135</v>
      </c>
      <c r="O116" s="345"/>
      <c r="Q116" s="349">
        <f t="shared" si="46"/>
        <v>0</v>
      </c>
      <c r="S116" s="345"/>
      <c r="U116" s="349">
        <f t="shared" si="47"/>
        <v>0</v>
      </c>
    </row>
    <row r="117" spans="1:21" s="319" customFormat="1" ht="15" customHeight="1">
      <c r="A117" s="319">
        <v>107</v>
      </c>
      <c r="B117" s="319">
        <f t="shared" si="30"/>
        <v>5</v>
      </c>
      <c r="C117" s="320">
        <f t="shared" si="31"/>
        <v>70615</v>
      </c>
      <c r="D117" s="320"/>
      <c r="E117" s="320"/>
      <c r="F117" s="347" t="s">
        <v>250</v>
      </c>
      <c r="G117" s="347" t="s">
        <v>250</v>
      </c>
      <c r="H117" s="347" t="s">
        <v>250</v>
      </c>
      <c r="I117" s="348">
        <v>70615</v>
      </c>
      <c r="J117" s="347" t="s">
        <v>250</v>
      </c>
      <c r="K117" s="347" t="s">
        <v>250</v>
      </c>
      <c r="L117" s="347" t="s">
        <v>250</v>
      </c>
      <c r="M117" s="347" t="s">
        <v>250</v>
      </c>
      <c r="N117" s="348" t="s">
        <v>1136</v>
      </c>
      <c r="O117" s="345"/>
      <c r="Q117" s="349">
        <f>O117-Q118-Q119</f>
        <v>0</v>
      </c>
      <c r="S117" s="345"/>
      <c r="U117" s="349">
        <f>S117+U118+U119</f>
        <v>0</v>
      </c>
    </row>
    <row r="118" spans="1:21" s="319" customFormat="1" ht="15" customHeight="1">
      <c r="A118" s="319">
        <v>108</v>
      </c>
      <c r="B118" s="319">
        <f t="shared" si="30"/>
        <v>6</v>
      </c>
      <c r="C118" s="320">
        <f t="shared" si="31"/>
        <v>706151</v>
      </c>
      <c r="D118" s="320"/>
      <c r="E118" s="320"/>
      <c r="F118" s="347" t="s">
        <v>250</v>
      </c>
      <c r="G118" s="347" t="s">
        <v>250</v>
      </c>
      <c r="H118" s="347" t="s">
        <v>250</v>
      </c>
      <c r="I118" s="347" t="s">
        <v>250</v>
      </c>
      <c r="J118" s="353">
        <v>706151</v>
      </c>
      <c r="K118" s="347" t="s">
        <v>250</v>
      </c>
      <c r="L118" s="347" t="s">
        <v>250</v>
      </c>
      <c r="M118" s="347" t="s">
        <v>250</v>
      </c>
      <c r="N118" s="353" t="s">
        <v>1137</v>
      </c>
      <c r="O118" s="345"/>
      <c r="Q118" s="349">
        <f t="shared" ref="Q118:Q119" si="48">O118</f>
        <v>0</v>
      </c>
      <c r="S118" s="345"/>
      <c r="U118" s="349">
        <f t="shared" ref="U118:U119" si="49">S118</f>
        <v>0</v>
      </c>
    </row>
    <row r="119" spans="1:21" s="319" customFormat="1" ht="15" customHeight="1">
      <c r="A119" s="319">
        <v>109</v>
      </c>
      <c r="B119" s="319">
        <f t="shared" si="30"/>
        <v>6</v>
      </c>
      <c r="C119" s="320">
        <f t="shared" si="31"/>
        <v>706158</v>
      </c>
      <c r="D119" s="320"/>
      <c r="E119" s="320"/>
      <c r="F119" s="347" t="s">
        <v>250</v>
      </c>
      <c r="G119" s="347" t="s">
        <v>250</v>
      </c>
      <c r="H119" s="347" t="s">
        <v>250</v>
      </c>
      <c r="I119" s="347" t="s">
        <v>250</v>
      </c>
      <c r="J119" s="353">
        <v>706158</v>
      </c>
      <c r="K119" s="347" t="s">
        <v>250</v>
      </c>
      <c r="L119" s="347" t="s">
        <v>250</v>
      </c>
      <c r="M119" s="347" t="s">
        <v>250</v>
      </c>
      <c r="N119" s="353" t="s">
        <v>1138</v>
      </c>
      <c r="O119" s="345"/>
      <c r="Q119" s="349">
        <f t="shared" si="48"/>
        <v>0</v>
      </c>
      <c r="S119" s="345"/>
      <c r="U119" s="349">
        <f t="shared" si="49"/>
        <v>0</v>
      </c>
    </row>
    <row r="120" spans="1:21" s="319" customFormat="1" ht="15" customHeight="1">
      <c r="A120" s="319">
        <v>110</v>
      </c>
      <c r="B120" s="319">
        <f t="shared" si="30"/>
        <v>5</v>
      </c>
      <c r="C120" s="320">
        <f t="shared" si="31"/>
        <v>70616</v>
      </c>
      <c r="D120" s="320"/>
      <c r="E120" s="320"/>
      <c r="F120" s="347" t="s">
        <v>250</v>
      </c>
      <c r="G120" s="347" t="s">
        <v>250</v>
      </c>
      <c r="H120" s="347" t="s">
        <v>250</v>
      </c>
      <c r="I120" s="348">
        <v>70616</v>
      </c>
      <c r="J120" s="347" t="s">
        <v>250</v>
      </c>
      <c r="K120" s="347" t="s">
        <v>250</v>
      </c>
      <c r="L120" s="347" t="s">
        <v>250</v>
      </c>
      <c r="M120" s="347" t="s">
        <v>250</v>
      </c>
      <c r="N120" s="348" t="s">
        <v>444</v>
      </c>
      <c r="O120" s="345"/>
      <c r="Q120" s="349">
        <f>O120-Q121-Q122-Q123-Q124-Q125-Q126-Q127-Q128-Q129</f>
        <v>0</v>
      </c>
      <c r="S120" s="345"/>
      <c r="U120" s="349">
        <f>S120+U121+U125+U126+U127+U128+U129</f>
        <v>0</v>
      </c>
    </row>
    <row r="121" spans="1:21" s="319" customFormat="1" ht="15" customHeight="1">
      <c r="A121" s="319">
        <v>111</v>
      </c>
      <c r="B121" s="319">
        <f t="shared" si="30"/>
        <v>6</v>
      </c>
      <c r="C121" s="320">
        <f t="shared" si="31"/>
        <v>706161</v>
      </c>
      <c r="D121" s="320"/>
      <c r="E121" s="320"/>
      <c r="F121" s="347" t="s">
        <v>250</v>
      </c>
      <c r="G121" s="347" t="s">
        <v>250</v>
      </c>
      <c r="H121" s="347" t="s">
        <v>250</v>
      </c>
      <c r="I121" s="347" t="s">
        <v>250</v>
      </c>
      <c r="J121" s="353">
        <v>706161</v>
      </c>
      <c r="K121" s="347" t="s">
        <v>250</v>
      </c>
      <c r="L121" s="347" t="s">
        <v>250</v>
      </c>
      <c r="M121" s="347" t="s">
        <v>250</v>
      </c>
      <c r="N121" s="353" t="s">
        <v>1139</v>
      </c>
      <c r="O121" s="345"/>
      <c r="Q121" s="349">
        <f>O121-Q122-Q123-Q124</f>
        <v>0</v>
      </c>
      <c r="S121" s="345"/>
      <c r="U121" s="349">
        <f>S121+U122+U123+U124</f>
        <v>0</v>
      </c>
    </row>
    <row r="122" spans="1:21" s="319" customFormat="1" ht="15" customHeight="1">
      <c r="A122" s="319">
        <v>112</v>
      </c>
      <c r="B122" s="319">
        <f t="shared" si="30"/>
        <v>7</v>
      </c>
      <c r="C122" s="320">
        <f t="shared" si="31"/>
        <v>7061611</v>
      </c>
      <c r="D122" s="320"/>
      <c r="E122" s="320"/>
      <c r="F122" s="347" t="s">
        <v>250</v>
      </c>
      <c r="G122" s="347" t="s">
        <v>250</v>
      </c>
      <c r="H122" s="347" t="s">
        <v>250</v>
      </c>
      <c r="I122" s="347" t="s">
        <v>250</v>
      </c>
      <c r="J122" s="347" t="s">
        <v>250</v>
      </c>
      <c r="K122" s="354">
        <v>7061611</v>
      </c>
      <c r="L122" s="347" t="s">
        <v>250</v>
      </c>
      <c r="M122" s="347" t="s">
        <v>250</v>
      </c>
      <c r="N122" s="354" t="s">
        <v>1140</v>
      </c>
      <c r="O122" s="345"/>
      <c r="Q122" s="349">
        <f t="shared" ref="Q122:Q124" si="50">O122</f>
        <v>0</v>
      </c>
      <c r="S122" s="345"/>
      <c r="U122" s="349">
        <f t="shared" ref="U122:U124" si="51">S122</f>
        <v>0</v>
      </c>
    </row>
    <row r="123" spans="1:21" s="319" customFormat="1" ht="15" customHeight="1">
      <c r="A123" s="319">
        <v>113</v>
      </c>
      <c r="B123" s="319">
        <f t="shared" si="30"/>
        <v>7</v>
      </c>
      <c r="C123" s="320">
        <f t="shared" si="31"/>
        <v>7061612</v>
      </c>
      <c r="D123" s="320"/>
      <c r="E123" s="320"/>
      <c r="F123" s="347" t="s">
        <v>250</v>
      </c>
      <c r="G123" s="347" t="s">
        <v>250</v>
      </c>
      <c r="H123" s="347" t="s">
        <v>250</v>
      </c>
      <c r="I123" s="347" t="s">
        <v>250</v>
      </c>
      <c r="J123" s="347" t="s">
        <v>250</v>
      </c>
      <c r="K123" s="354">
        <v>7061612</v>
      </c>
      <c r="L123" s="347" t="s">
        <v>250</v>
      </c>
      <c r="M123" s="347" t="s">
        <v>250</v>
      </c>
      <c r="N123" s="354" t="s">
        <v>1141</v>
      </c>
      <c r="O123" s="345"/>
      <c r="Q123" s="349">
        <f t="shared" si="50"/>
        <v>0</v>
      </c>
      <c r="S123" s="345"/>
      <c r="U123" s="349">
        <f t="shared" si="51"/>
        <v>0</v>
      </c>
    </row>
    <row r="124" spans="1:21" s="319" customFormat="1" ht="15" customHeight="1">
      <c r="A124" s="319">
        <v>114</v>
      </c>
      <c r="B124" s="319">
        <f t="shared" si="30"/>
        <v>7</v>
      </c>
      <c r="C124" s="320">
        <f t="shared" si="31"/>
        <v>7061613</v>
      </c>
      <c r="D124" s="320"/>
      <c r="E124" s="320"/>
      <c r="F124" s="347" t="s">
        <v>250</v>
      </c>
      <c r="G124" s="347" t="s">
        <v>250</v>
      </c>
      <c r="H124" s="347" t="s">
        <v>250</v>
      </c>
      <c r="I124" s="347" t="s">
        <v>250</v>
      </c>
      <c r="J124" s="347" t="s">
        <v>250</v>
      </c>
      <c r="K124" s="354">
        <v>7061613</v>
      </c>
      <c r="L124" s="347" t="s">
        <v>250</v>
      </c>
      <c r="M124" s="347" t="s">
        <v>250</v>
      </c>
      <c r="N124" s="354" t="s">
        <v>1142</v>
      </c>
      <c r="O124" s="345"/>
      <c r="Q124" s="349">
        <f t="shared" si="50"/>
        <v>0</v>
      </c>
      <c r="S124" s="345"/>
      <c r="U124" s="349">
        <f t="shared" si="51"/>
        <v>0</v>
      </c>
    </row>
    <row r="125" spans="1:21" s="319" customFormat="1" ht="15" customHeight="1">
      <c r="A125" s="319">
        <v>115</v>
      </c>
      <c r="B125" s="319">
        <f t="shared" si="30"/>
        <v>6</v>
      </c>
      <c r="C125" s="320">
        <f t="shared" si="31"/>
        <v>706162</v>
      </c>
      <c r="D125" s="320"/>
      <c r="E125" s="320"/>
      <c r="F125" s="347" t="s">
        <v>250</v>
      </c>
      <c r="G125" s="347" t="s">
        <v>250</v>
      </c>
      <c r="H125" s="347" t="s">
        <v>250</v>
      </c>
      <c r="I125" s="347" t="s">
        <v>250</v>
      </c>
      <c r="J125" s="353">
        <v>706162</v>
      </c>
      <c r="K125" s="347" t="s">
        <v>250</v>
      </c>
      <c r="L125" s="347" t="s">
        <v>250</v>
      </c>
      <c r="M125" s="347" t="s">
        <v>250</v>
      </c>
      <c r="N125" s="353" t="s">
        <v>1143</v>
      </c>
      <c r="O125" s="345"/>
      <c r="Q125" s="349">
        <f>O125</f>
        <v>0</v>
      </c>
      <c r="S125" s="345"/>
      <c r="U125" s="349">
        <f>S125</f>
        <v>0</v>
      </c>
    </row>
    <row r="126" spans="1:21" s="319" customFormat="1" ht="15" customHeight="1">
      <c r="A126" s="319">
        <v>116</v>
      </c>
      <c r="B126" s="319">
        <f t="shared" si="30"/>
        <v>6</v>
      </c>
      <c r="C126" s="320">
        <f t="shared" si="31"/>
        <v>706163</v>
      </c>
      <c r="D126" s="320"/>
      <c r="E126" s="320"/>
      <c r="F126" s="347" t="s">
        <v>250</v>
      </c>
      <c r="G126" s="347" t="s">
        <v>250</v>
      </c>
      <c r="H126" s="347" t="s">
        <v>250</v>
      </c>
      <c r="I126" s="347" t="s">
        <v>250</v>
      </c>
      <c r="J126" s="353">
        <v>706163</v>
      </c>
      <c r="K126" s="347" t="s">
        <v>250</v>
      </c>
      <c r="L126" s="347" t="s">
        <v>250</v>
      </c>
      <c r="M126" s="347" t="s">
        <v>250</v>
      </c>
      <c r="N126" s="353" t="s">
        <v>1144</v>
      </c>
      <c r="O126" s="345"/>
      <c r="Q126" s="349">
        <f t="shared" ref="Q126:Q129" si="52">O126</f>
        <v>0</v>
      </c>
      <c r="S126" s="345"/>
      <c r="U126" s="349">
        <f t="shared" ref="U126:U129" si="53">S126</f>
        <v>0</v>
      </c>
    </row>
    <row r="127" spans="1:21" s="319" customFormat="1" ht="15" customHeight="1">
      <c r="A127" s="319">
        <v>117</v>
      </c>
      <c r="B127" s="319">
        <f t="shared" si="30"/>
        <v>6</v>
      </c>
      <c r="C127" s="320">
        <f t="shared" si="31"/>
        <v>706164</v>
      </c>
      <c r="D127" s="320"/>
      <c r="E127" s="320"/>
      <c r="F127" s="347" t="s">
        <v>250</v>
      </c>
      <c r="G127" s="347" t="s">
        <v>250</v>
      </c>
      <c r="H127" s="347" t="s">
        <v>250</v>
      </c>
      <c r="I127" s="347" t="s">
        <v>250</v>
      </c>
      <c r="J127" s="353">
        <v>706164</v>
      </c>
      <c r="K127" s="347" t="s">
        <v>250</v>
      </c>
      <c r="L127" s="347" t="s">
        <v>250</v>
      </c>
      <c r="M127" s="347" t="s">
        <v>250</v>
      </c>
      <c r="N127" s="353" t="s">
        <v>447</v>
      </c>
      <c r="O127" s="345"/>
      <c r="Q127" s="349">
        <f t="shared" si="52"/>
        <v>0</v>
      </c>
      <c r="S127" s="345"/>
      <c r="U127" s="349">
        <f t="shared" si="53"/>
        <v>0</v>
      </c>
    </row>
    <row r="128" spans="1:21" s="319" customFormat="1" ht="15" customHeight="1">
      <c r="A128" s="319">
        <v>118</v>
      </c>
      <c r="B128" s="319">
        <f t="shared" si="30"/>
        <v>6</v>
      </c>
      <c r="C128" s="320">
        <f t="shared" si="31"/>
        <v>706165</v>
      </c>
      <c r="D128" s="320"/>
      <c r="E128" s="320"/>
      <c r="F128" s="347" t="s">
        <v>250</v>
      </c>
      <c r="G128" s="347" t="s">
        <v>250</v>
      </c>
      <c r="H128" s="347" t="s">
        <v>250</v>
      </c>
      <c r="I128" s="347" t="s">
        <v>250</v>
      </c>
      <c r="J128" s="353">
        <v>706165</v>
      </c>
      <c r="K128" s="347" t="s">
        <v>250</v>
      </c>
      <c r="L128" s="347" t="s">
        <v>250</v>
      </c>
      <c r="M128" s="347" t="s">
        <v>250</v>
      </c>
      <c r="N128" s="353" t="s">
        <v>448</v>
      </c>
      <c r="O128" s="345"/>
      <c r="Q128" s="349">
        <f t="shared" si="52"/>
        <v>0</v>
      </c>
      <c r="S128" s="345"/>
      <c r="U128" s="349">
        <f t="shared" si="53"/>
        <v>0</v>
      </c>
    </row>
    <row r="129" spans="1:21" s="319" customFormat="1" ht="15" customHeight="1">
      <c r="A129" s="319">
        <v>119</v>
      </c>
      <c r="B129" s="319">
        <f t="shared" si="30"/>
        <v>6</v>
      </c>
      <c r="C129" s="320">
        <f t="shared" si="31"/>
        <v>706168</v>
      </c>
      <c r="D129" s="320"/>
      <c r="E129" s="320"/>
      <c r="F129" s="347" t="s">
        <v>250</v>
      </c>
      <c r="G129" s="347" t="s">
        <v>250</v>
      </c>
      <c r="H129" s="347" t="s">
        <v>250</v>
      </c>
      <c r="I129" s="347" t="s">
        <v>250</v>
      </c>
      <c r="J129" s="353">
        <v>706168</v>
      </c>
      <c r="K129" s="347" t="s">
        <v>250</v>
      </c>
      <c r="L129" s="347" t="s">
        <v>250</v>
      </c>
      <c r="M129" s="347" t="s">
        <v>250</v>
      </c>
      <c r="N129" s="353" t="s">
        <v>449</v>
      </c>
      <c r="O129" s="345"/>
      <c r="Q129" s="349">
        <f t="shared" si="52"/>
        <v>0</v>
      </c>
      <c r="S129" s="345"/>
      <c r="U129" s="349">
        <f t="shared" si="53"/>
        <v>0</v>
      </c>
    </row>
    <row r="130" spans="1:21" s="319" customFormat="1" ht="15" customHeight="1">
      <c r="A130" s="319">
        <v>120</v>
      </c>
      <c r="B130" s="319">
        <f t="shared" si="30"/>
        <v>5</v>
      </c>
      <c r="C130" s="320">
        <f t="shared" si="31"/>
        <v>70617</v>
      </c>
      <c r="D130" s="320"/>
      <c r="E130" s="320"/>
      <c r="F130" s="347" t="s">
        <v>250</v>
      </c>
      <c r="G130" s="347" t="s">
        <v>250</v>
      </c>
      <c r="H130" s="347" t="s">
        <v>250</v>
      </c>
      <c r="I130" s="348">
        <v>70617</v>
      </c>
      <c r="J130" s="347" t="s">
        <v>250</v>
      </c>
      <c r="K130" s="347" t="s">
        <v>250</v>
      </c>
      <c r="L130" s="347" t="s">
        <v>250</v>
      </c>
      <c r="M130" s="347" t="s">
        <v>250</v>
      </c>
      <c r="N130" s="348" t="s">
        <v>450</v>
      </c>
      <c r="O130" s="345"/>
      <c r="Q130" s="349">
        <f>O130-Q131-Q132-Q133-Q134-Q135</f>
        <v>0</v>
      </c>
      <c r="S130" s="345"/>
      <c r="U130" s="349">
        <f>S130+U131+U132+U133+U134+U135</f>
        <v>0</v>
      </c>
    </row>
    <row r="131" spans="1:21" s="319" customFormat="1" ht="15" customHeight="1">
      <c r="A131" s="319">
        <v>121</v>
      </c>
      <c r="B131" s="319">
        <f t="shared" si="30"/>
        <v>6</v>
      </c>
      <c r="C131" s="320">
        <f t="shared" si="31"/>
        <v>706171</v>
      </c>
      <c r="D131" s="320"/>
      <c r="E131" s="320"/>
      <c r="F131" s="347" t="s">
        <v>250</v>
      </c>
      <c r="G131" s="347" t="s">
        <v>250</v>
      </c>
      <c r="H131" s="347" t="s">
        <v>250</v>
      </c>
      <c r="I131" s="347" t="s">
        <v>250</v>
      </c>
      <c r="J131" s="353">
        <v>706171</v>
      </c>
      <c r="K131" s="347" t="s">
        <v>250</v>
      </c>
      <c r="L131" s="347" t="s">
        <v>250</v>
      </c>
      <c r="M131" s="347" t="s">
        <v>250</v>
      </c>
      <c r="N131" s="353" t="s">
        <v>451</v>
      </c>
      <c r="O131" s="345"/>
      <c r="Q131" s="349">
        <f t="shared" ref="Q131:Q135" si="54">O131</f>
        <v>0</v>
      </c>
      <c r="S131" s="345"/>
      <c r="U131" s="349">
        <f t="shared" ref="U131:U135" si="55">S131</f>
        <v>0</v>
      </c>
    </row>
    <row r="132" spans="1:21" s="319" customFormat="1" ht="15" customHeight="1">
      <c r="A132" s="319">
        <v>122</v>
      </c>
      <c r="B132" s="319">
        <f t="shared" si="30"/>
        <v>6</v>
      </c>
      <c r="C132" s="320">
        <f t="shared" si="31"/>
        <v>706172</v>
      </c>
      <c r="D132" s="320"/>
      <c r="E132" s="320"/>
      <c r="F132" s="347" t="s">
        <v>250</v>
      </c>
      <c r="G132" s="347" t="s">
        <v>250</v>
      </c>
      <c r="H132" s="347" t="s">
        <v>250</v>
      </c>
      <c r="I132" s="347" t="s">
        <v>250</v>
      </c>
      <c r="J132" s="353">
        <v>706172</v>
      </c>
      <c r="K132" s="347" t="s">
        <v>250</v>
      </c>
      <c r="L132" s="347" t="s">
        <v>250</v>
      </c>
      <c r="M132" s="347" t="s">
        <v>250</v>
      </c>
      <c r="N132" s="353" t="s">
        <v>1145</v>
      </c>
      <c r="O132" s="345"/>
      <c r="Q132" s="349">
        <f t="shared" si="54"/>
        <v>0</v>
      </c>
      <c r="S132" s="345"/>
      <c r="U132" s="349">
        <f t="shared" si="55"/>
        <v>0</v>
      </c>
    </row>
    <row r="133" spans="1:21" s="319" customFormat="1" ht="15" customHeight="1">
      <c r="A133" s="319">
        <v>123</v>
      </c>
      <c r="B133" s="319">
        <f t="shared" si="30"/>
        <v>6</v>
      </c>
      <c r="C133" s="320">
        <f t="shared" si="31"/>
        <v>706173</v>
      </c>
      <c r="D133" s="320"/>
      <c r="E133" s="320"/>
      <c r="F133" s="347" t="s">
        <v>250</v>
      </c>
      <c r="G133" s="347" t="s">
        <v>250</v>
      </c>
      <c r="H133" s="347" t="s">
        <v>250</v>
      </c>
      <c r="I133" s="347" t="s">
        <v>250</v>
      </c>
      <c r="J133" s="353">
        <v>706173</v>
      </c>
      <c r="K133" s="347" t="s">
        <v>250</v>
      </c>
      <c r="L133" s="347" t="s">
        <v>250</v>
      </c>
      <c r="M133" s="347" t="s">
        <v>250</v>
      </c>
      <c r="N133" s="353" t="s">
        <v>453</v>
      </c>
      <c r="O133" s="345"/>
      <c r="Q133" s="349">
        <f t="shared" si="54"/>
        <v>0</v>
      </c>
      <c r="S133" s="345"/>
      <c r="U133" s="349">
        <f t="shared" si="55"/>
        <v>0</v>
      </c>
    </row>
    <row r="134" spans="1:21" s="319" customFormat="1" ht="15" customHeight="1">
      <c r="A134" s="319">
        <v>124</v>
      </c>
      <c r="B134" s="319">
        <f t="shared" si="30"/>
        <v>6</v>
      </c>
      <c r="C134" s="320">
        <f t="shared" si="31"/>
        <v>706174</v>
      </c>
      <c r="D134" s="320"/>
      <c r="E134" s="320"/>
      <c r="F134" s="347" t="s">
        <v>250</v>
      </c>
      <c r="G134" s="347" t="s">
        <v>250</v>
      </c>
      <c r="H134" s="347" t="s">
        <v>250</v>
      </c>
      <c r="I134" s="347" t="s">
        <v>250</v>
      </c>
      <c r="J134" s="353">
        <v>706174</v>
      </c>
      <c r="K134" s="347" t="s">
        <v>250</v>
      </c>
      <c r="L134" s="347" t="s">
        <v>250</v>
      </c>
      <c r="M134" s="347" t="s">
        <v>250</v>
      </c>
      <c r="N134" s="353" t="s">
        <v>454</v>
      </c>
      <c r="O134" s="345"/>
      <c r="Q134" s="349">
        <f t="shared" si="54"/>
        <v>0</v>
      </c>
      <c r="S134" s="345"/>
      <c r="U134" s="349">
        <f t="shared" si="55"/>
        <v>0</v>
      </c>
    </row>
    <row r="135" spans="1:21" s="319" customFormat="1" ht="15" customHeight="1">
      <c r="A135" s="319">
        <v>125</v>
      </c>
      <c r="B135" s="319">
        <f t="shared" si="30"/>
        <v>6</v>
      </c>
      <c r="C135" s="320">
        <f t="shared" si="31"/>
        <v>706178</v>
      </c>
      <c r="D135" s="320"/>
      <c r="E135" s="320"/>
      <c r="F135" s="347" t="s">
        <v>250</v>
      </c>
      <c r="G135" s="347" t="s">
        <v>250</v>
      </c>
      <c r="H135" s="347" t="s">
        <v>250</v>
      </c>
      <c r="I135" s="347" t="s">
        <v>250</v>
      </c>
      <c r="J135" s="353">
        <v>706178</v>
      </c>
      <c r="K135" s="347" t="s">
        <v>250</v>
      </c>
      <c r="L135" s="347" t="s">
        <v>250</v>
      </c>
      <c r="M135" s="347" t="s">
        <v>250</v>
      </c>
      <c r="N135" s="353" t="s">
        <v>455</v>
      </c>
      <c r="O135" s="345"/>
      <c r="Q135" s="349">
        <f t="shared" si="54"/>
        <v>0</v>
      </c>
      <c r="S135" s="345"/>
      <c r="U135" s="349">
        <f t="shared" si="55"/>
        <v>0</v>
      </c>
    </row>
    <row r="136" spans="1:21" s="319" customFormat="1" ht="15" customHeight="1">
      <c r="A136" s="319">
        <v>126</v>
      </c>
      <c r="B136" s="319">
        <f t="shared" si="30"/>
        <v>5</v>
      </c>
      <c r="C136" s="320">
        <f t="shared" si="31"/>
        <v>70618</v>
      </c>
      <c r="D136" s="320"/>
      <c r="E136" s="320"/>
      <c r="F136" s="347" t="s">
        <v>250</v>
      </c>
      <c r="G136" s="347" t="s">
        <v>250</v>
      </c>
      <c r="H136" s="347" t="s">
        <v>250</v>
      </c>
      <c r="I136" s="348">
        <v>70618</v>
      </c>
      <c r="J136" s="347" t="s">
        <v>250</v>
      </c>
      <c r="K136" s="347" t="s">
        <v>250</v>
      </c>
      <c r="L136" s="347" t="s">
        <v>250</v>
      </c>
      <c r="M136" s="347" t="s">
        <v>250</v>
      </c>
      <c r="N136" s="348" t="s">
        <v>456</v>
      </c>
      <c r="O136" s="345"/>
      <c r="Q136" s="349">
        <f>O136-Q137-Q138-Q139-Q140-Q141-Q142-Q143</f>
        <v>0</v>
      </c>
      <c r="S136" s="345"/>
      <c r="U136" s="349">
        <f>S136+U137+U138+U139+U140+U141+U142+U143</f>
        <v>0</v>
      </c>
    </row>
    <row r="137" spans="1:21" s="319" customFormat="1" ht="15" customHeight="1">
      <c r="A137" s="319">
        <v>127</v>
      </c>
      <c r="B137" s="319">
        <f t="shared" si="30"/>
        <v>6</v>
      </c>
      <c r="C137" s="320">
        <f t="shared" si="31"/>
        <v>706181</v>
      </c>
      <c r="D137" s="320"/>
      <c r="E137" s="320"/>
      <c r="F137" s="347" t="s">
        <v>250</v>
      </c>
      <c r="G137" s="347" t="s">
        <v>250</v>
      </c>
      <c r="H137" s="347" t="s">
        <v>250</v>
      </c>
      <c r="I137" s="347" t="s">
        <v>250</v>
      </c>
      <c r="J137" s="353">
        <v>706181</v>
      </c>
      <c r="K137" s="347" t="s">
        <v>250</v>
      </c>
      <c r="L137" s="347" t="s">
        <v>250</v>
      </c>
      <c r="M137" s="347" t="s">
        <v>250</v>
      </c>
      <c r="N137" s="353" t="s">
        <v>457</v>
      </c>
      <c r="O137" s="345"/>
      <c r="Q137" s="349">
        <f t="shared" ref="Q137:Q143" si="56">O137</f>
        <v>0</v>
      </c>
      <c r="S137" s="345"/>
      <c r="U137" s="349">
        <f t="shared" ref="U137:U143" si="57">S137</f>
        <v>0</v>
      </c>
    </row>
    <row r="138" spans="1:21" s="319" customFormat="1" ht="15" customHeight="1">
      <c r="A138" s="319">
        <v>128</v>
      </c>
      <c r="B138" s="319">
        <f t="shared" si="30"/>
        <v>6</v>
      </c>
      <c r="C138" s="320">
        <f t="shared" si="31"/>
        <v>706182</v>
      </c>
      <c r="D138" s="320"/>
      <c r="E138" s="320"/>
      <c r="F138" s="347" t="s">
        <v>250</v>
      </c>
      <c r="G138" s="347" t="s">
        <v>250</v>
      </c>
      <c r="H138" s="347" t="s">
        <v>250</v>
      </c>
      <c r="I138" s="347" t="s">
        <v>250</v>
      </c>
      <c r="J138" s="353">
        <v>706182</v>
      </c>
      <c r="K138" s="347" t="s">
        <v>250</v>
      </c>
      <c r="L138" s="347" t="s">
        <v>250</v>
      </c>
      <c r="M138" s="347" t="s">
        <v>250</v>
      </c>
      <c r="N138" s="353" t="s">
        <v>458</v>
      </c>
      <c r="O138" s="345"/>
      <c r="Q138" s="349">
        <f t="shared" si="56"/>
        <v>0</v>
      </c>
      <c r="S138" s="345"/>
      <c r="U138" s="349">
        <f t="shared" si="57"/>
        <v>0</v>
      </c>
    </row>
    <row r="139" spans="1:21" s="319" customFormat="1" ht="15" customHeight="1">
      <c r="A139" s="319">
        <v>129</v>
      </c>
      <c r="B139" s="319">
        <f t="shared" ref="B139:B202" si="58">LEN(C139)</f>
        <v>6</v>
      </c>
      <c r="C139" s="320">
        <f t="shared" ref="C139:C202" si="59">MAX(F139:M139)</f>
        <v>706183</v>
      </c>
      <c r="D139" s="320"/>
      <c r="E139" s="320"/>
      <c r="F139" s="347" t="s">
        <v>250</v>
      </c>
      <c r="G139" s="347" t="s">
        <v>250</v>
      </c>
      <c r="H139" s="347" t="s">
        <v>250</v>
      </c>
      <c r="I139" s="347" t="s">
        <v>250</v>
      </c>
      <c r="J139" s="353">
        <v>706183</v>
      </c>
      <c r="K139" s="347" t="s">
        <v>250</v>
      </c>
      <c r="L139" s="347" t="s">
        <v>250</v>
      </c>
      <c r="M139" s="347" t="s">
        <v>250</v>
      </c>
      <c r="N139" s="353" t="s">
        <v>459</v>
      </c>
      <c r="O139" s="345"/>
      <c r="Q139" s="349">
        <f t="shared" si="56"/>
        <v>0</v>
      </c>
      <c r="S139" s="345"/>
      <c r="U139" s="349">
        <f t="shared" si="57"/>
        <v>0</v>
      </c>
    </row>
    <row r="140" spans="1:21" s="319" customFormat="1" ht="15" customHeight="1">
      <c r="A140" s="319">
        <v>130</v>
      </c>
      <c r="B140" s="319">
        <f t="shared" si="58"/>
        <v>6</v>
      </c>
      <c r="C140" s="320">
        <f t="shared" si="59"/>
        <v>706184</v>
      </c>
      <c r="D140" s="320"/>
      <c r="E140" s="320"/>
      <c r="F140" s="347" t="s">
        <v>250</v>
      </c>
      <c r="G140" s="347" t="s">
        <v>250</v>
      </c>
      <c r="H140" s="347" t="s">
        <v>250</v>
      </c>
      <c r="I140" s="347" t="s">
        <v>250</v>
      </c>
      <c r="J140" s="353">
        <v>706184</v>
      </c>
      <c r="K140" s="347" t="s">
        <v>250</v>
      </c>
      <c r="L140" s="347" t="s">
        <v>250</v>
      </c>
      <c r="M140" s="347" t="s">
        <v>250</v>
      </c>
      <c r="N140" s="353" t="s">
        <v>460</v>
      </c>
      <c r="O140" s="345"/>
      <c r="Q140" s="349">
        <f t="shared" si="56"/>
        <v>0</v>
      </c>
      <c r="S140" s="345"/>
      <c r="U140" s="349">
        <f t="shared" si="57"/>
        <v>0</v>
      </c>
    </row>
    <row r="141" spans="1:21" s="319" customFormat="1" ht="15" customHeight="1">
      <c r="A141" s="319">
        <v>131</v>
      </c>
      <c r="B141" s="319">
        <f t="shared" si="58"/>
        <v>6</v>
      </c>
      <c r="C141" s="320">
        <f t="shared" si="59"/>
        <v>706185</v>
      </c>
      <c r="D141" s="320"/>
      <c r="E141" s="320"/>
      <c r="F141" s="347" t="s">
        <v>250</v>
      </c>
      <c r="G141" s="347" t="s">
        <v>250</v>
      </c>
      <c r="H141" s="347" t="s">
        <v>250</v>
      </c>
      <c r="I141" s="347" t="s">
        <v>250</v>
      </c>
      <c r="J141" s="353">
        <v>706185</v>
      </c>
      <c r="K141" s="347" t="s">
        <v>250</v>
      </c>
      <c r="L141" s="347" t="s">
        <v>250</v>
      </c>
      <c r="M141" s="347" t="s">
        <v>250</v>
      </c>
      <c r="N141" s="353" t="s">
        <v>461</v>
      </c>
      <c r="O141" s="345"/>
      <c r="Q141" s="349">
        <f t="shared" si="56"/>
        <v>0</v>
      </c>
      <c r="S141" s="345"/>
      <c r="U141" s="349">
        <f t="shared" si="57"/>
        <v>0</v>
      </c>
    </row>
    <row r="142" spans="1:21" s="319" customFormat="1" ht="15" customHeight="1">
      <c r="A142" s="319">
        <v>132</v>
      </c>
      <c r="B142" s="319">
        <f t="shared" si="58"/>
        <v>6</v>
      </c>
      <c r="C142" s="320">
        <f t="shared" si="59"/>
        <v>706186</v>
      </c>
      <c r="D142" s="320"/>
      <c r="E142" s="320"/>
      <c r="F142" s="347" t="s">
        <v>250</v>
      </c>
      <c r="G142" s="347" t="s">
        <v>250</v>
      </c>
      <c r="H142" s="347" t="s">
        <v>250</v>
      </c>
      <c r="I142" s="347" t="s">
        <v>250</v>
      </c>
      <c r="J142" s="353">
        <v>706186</v>
      </c>
      <c r="K142" s="347" t="s">
        <v>250</v>
      </c>
      <c r="L142" s="347" t="s">
        <v>250</v>
      </c>
      <c r="M142" s="347" t="s">
        <v>250</v>
      </c>
      <c r="N142" s="353" t="s">
        <v>462</v>
      </c>
      <c r="O142" s="345"/>
      <c r="Q142" s="349">
        <f t="shared" si="56"/>
        <v>0</v>
      </c>
      <c r="S142" s="345"/>
      <c r="U142" s="349">
        <f t="shared" si="57"/>
        <v>0</v>
      </c>
    </row>
    <row r="143" spans="1:21" s="319" customFormat="1" ht="15" customHeight="1">
      <c r="A143" s="319">
        <v>133</v>
      </c>
      <c r="B143" s="319">
        <f t="shared" si="58"/>
        <v>6</v>
      </c>
      <c r="C143" s="320">
        <f t="shared" si="59"/>
        <v>706188</v>
      </c>
      <c r="D143" s="320"/>
      <c r="E143" s="320"/>
      <c r="F143" s="347" t="s">
        <v>250</v>
      </c>
      <c r="G143" s="347" t="s">
        <v>250</v>
      </c>
      <c r="H143" s="347" t="s">
        <v>250</v>
      </c>
      <c r="I143" s="347" t="s">
        <v>250</v>
      </c>
      <c r="J143" s="353">
        <v>706188</v>
      </c>
      <c r="K143" s="347" t="s">
        <v>250</v>
      </c>
      <c r="L143" s="347" t="s">
        <v>250</v>
      </c>
      <c r="M143" s="347" t="s">
        <v>250</v>
      </c>
      <c r="N143" s="353" t="s">
        <v>463</v>
      </c>
      <c r="O143" s="345"/>
      <c r="Q143" s="349">
        <f t="shared" si="56"/>
        <v>0</v>
      </c>
      <c r="S143" s="345"/>
      <c r="U143" s="349">
        <f t="shared" si="57"/>
        <v>0</v>
      </c>
    </row>
    <row r="144" spans="1:21" s="319" customFormat="1" ht="15" customHeight="1">
      <c r="A144" s="319">
        <v>134</v>
      </c>
      <c r="B144" s="319">
        <f t="shared" si="58"/>
        <v>5</v>
      </c>
      <c r="C144" s="320">
        <f t="shared" si="59"/>
        <v>70619</v>
      </c>
      <c r="D144" s="320"/>
      <c r="E144" s="320"/>
      <c r="F144" s="347" t="s">
        <v>250</v>
      </c>
      <c r="G144" s="347" t="s">
        <v>250</v>
      </c>
      <c r="H144" s="347" t="s">
        <v>250</v>
      </c>
      <c r="I144" s="348">
        <v>70619</v>
      </c>
      <c r="J144" s="347" t="s">
        <v>250</v>
      </c>
      <c r="K144" s="347" t="s">
        <v>250</v>
      </c>
      <c r="L144" s="347" t="s">
        <v>250</v>
      </c>
      <c r="M144" s="347" t="s">
        <v>250</v>
      </c>
      <c r="N144" s="348" t="s">
        <v>464</v>
      </c>
      <c r="O144" s="345"/>
      <c r="Q144" s="349">
        <f>O144-Q145-Q146-Q147-Q148-Q149-Q150-Q151-Q152-Q153-Q154-Q155-Q156-Q157-Q158-Q159-Q160</f>
        <v>0</v>
      </c>
      <c r="S144" s="345"/>
      <c r="U144" s="349">
        <f>S144+U145+U148+U152+U160</f>
        <v>0</v>
      </c>
    </row>
    <row r="145" spans="1:21" s="319" customFormat="1" ht="15" customHeight="1">
      <c r="A145" s="319">
        <v>135</v>
      </c>
      <c r="B145" s="319">
        <f t="shared" si="58"/>
        <v>6</v>
      </c>
      <c r="C145" s="320">
        <f t="shared" si="59"/>
        <v>706191</v>
      </c>
      <c r="D145" s="320"/>
      <c r="E145" s="320"/>
      <c r="F145" s="347" t="s">
        <v>250</v>
      </c>
      <c r="G145" s="347" t="s">
        <v>250</v>
      </c>
      <c r="H145" s="347" t="s">
        <v>250</v>
      </c>
      <c r="I145" s="347" t="s">
        <v>250</v>
      </c>
      <c r="J145" s="353">
        <v>706191</v>
      </c>
      <c r="K145" s="347" t="s">
        <v>250</v>
      </c>
      <c r="L145" s="347" t="s">
        <v>250</v>
      </c>
      <c r="M145" s="347" t="s">
        <v>250</v>
      </c>
      <c r="N145" s="353" t="s">
        <v>465</v>
      </c>
      <c r="O145" s="345"/>
      <c r="Q145" s="349">
        <f>O145-Q146-Q147</f>
        <v>0</v>
      </c>
      <c r="S145" s="345"/>
      <c r="U145" s="349">
        <f>S145+U146+U147</f>
        <v>0</v>
      </c>
    </row>
    <row r="146" spans="1:21" s="319" customFormat="1" ht="15" customHeight="1">
      <c r="A146" s="319">
        <v>136</v>
      </c>
      <c r="B146" s="319">
        <f t="shared" si="58"/>
        <v>7</v>
      </c>
      <c r="C146" s="320">
        <f t="shared" si="59"/>
        <v>7061911</v>
      </c>
      <c r="D146" s="320"/>
      <c r="E146" s="320"/>
      <c r="F146" s="347" t="s">
        <v>250</v>
      </c>
      <c r="G146" s="347" t="s">
        <v>250</v>
      </c>
      <c r="H146" s="347" t="s">
        <v>250</v>
      </c>
      <c r="I146" s="347" t="s">
        <v>250</v>
      </c>
      <c r="J146" s="347" t="s">
        <v>250</v>
      </c>
      <c r="K146" s="354">
        <v>7061911</v>
      </c>
      <c r="L146" s="347" t="s">
        <v>250</v>
      </c>
      <c r="M146" s="347" t="s">
        <v>250</v>
      </c>
      <c r="N146" s="354" t="s">
        <v>466</v>
      </c>
      <c r="O146" s="345"/>
      <c r="Q146" s="349">
        <f t="shared" ref="Q146:Q147" si="60">O146</f>
        <v>0</v>
      </c>
      <c r="S146" s="345"/>
      <c r="U146" s="349">
        <f t="shared" ref="U146:U147" si="61">S146</f>
        <v>0</v>
      </c>
    </row>
    <row r="147" spans="1:21" s="319" customFormat="1" ht="15" customHeight="1">
      <c r="A147" s="319">
        <v>137</v>
      </c>
      <c r="B147" s="319">
        <f t="shared" si="58"/>
        <v>7</v>
      </c>
      <c r="C147" s="320">
        <f t="shared" si="59"/>
        <v>7061918</v>
      </c>
      <c r="D147" s="320"/>
      <c r="E147" s="320"/>
      <c r="F147" s="347" t="s">
        <v>250</v>
      </c>
      <c r="G147" s="347" t="s">
        <v>250</v>
      </c>
      <c r="H147" s="347" t="s">
        <v>250</v>
      </c>
      <c r="I147" s="347" t="s">
        <v>250</v>
      </c>
      <c r="J147" s="347" t="s">
        <v>250</v>
      </c>
      <c r="K147" s="354">
        <v>7061918</v>
      </c>
      <c r="L147" s="347" t="s">
        <v>250</v>
      </c>
      <c r="M147" s="347" t="s">
        <v>250</v>
      </c>
      <c r="N147" s="354" t="s">
        <v>467</v>
      </c>
      <c r="O147" s="345"/>
      <c r="Q147" s="349">
        <f t="shared" si="60"/>
        <v>0</v>
      </c>
      <c r="S147" s="345"/>
      <c r="U147" s="349">
        <f t="shared" si="61"/>
        <v>0</v>
      </c>
    </row>
    <row r="148" spans="1:21" s="319" customFormat="1" ht="15" customHeight="1">
      <c r="A148" s="319">
        <v>138</v>
      </c>
      <c r="B148" s="319">
        <f t="shared" si="58"/>
        <v>6</v>
      </c>
      <c r="C148" s="320">
        <f t="shared" si="59"/>
        <v>706192</v>
      </c>
      <c r="D148" s="320"/>
      <c r="E148" s="320"/>
      <c r="F148" s="347" t="s">
        <v>250</v>
      </c>
      <c r="G148" s="347" t="s">
        <v>250</v>
      </c>
      <c r="H148" s="347" t="s">
        <v>250</v>
      </c>
      <c r="I148" s="347" t="s">
        <v>250</v>
      </c>
      <c r="J148" s="353">
        <v>706192</v>
      </c>
      <c r="K148" s="347" t="s">
        <v>250</v>
      </c>
      <c r="L148" s="347" t="s">
        <v>250</v>
      </c>
      <c r="M148" s="347" t="s">
        <v>250</v>
      </c>
      <c r="N148" s="353" t="s">
        <v>468</v>
      </c>
      <c r="O148" s="345"/>
      <c r="Q148" s="349">
        <f>O148-Q149-Q150-Q151</f>
        <v>0</v>
      </c>
      <c r="S148" s="345"/>
      <c r="U148" s="349">
        <f>S148+U149+U150+U151</f>
        <v>0</v>
      </c>
    </row>
    <row r="149" spans="1:21" s="319" customFormat="1" ht="15" customHeight="1">
      <c r="A149" s="319">
        <v>139</v>
      </c>
      <c r="B149" s="319">
        <f t="shared" si="58"/>
        <v>7</v>
      </c>
      <c r="C149" s="320">
        <f t="shared" si="59"/>
        <v>7061921</v>
      </c>
      <c r="D149" s="320"/>
      <c r="E149" s="320"/>
      <c r="F149" s="347" t="s">
        <v>250</v>
      </c>
      <c r="G149" s="347" t="s">
        <v>250</v>
      </c>
      <c r="H149" s="347" t="s">
        <v>250</v>
      </c>
      <c r="I149" s="347" t="s">
        <v>250</v>
      </c>
      <c r="J149" s="347" t="s">
        <v>250</v>
      </c>
      <c r="K149" s="354">
        <v>7061921</v>
      </c>
      <c r="L149" s="347" t="s">
        <v>250</v>
      </c>
      <c r="M149" s="347" t="s">
        <v>250</v>
      </c>
      <c r="N149" s="354" t="s">
        <v>469</v>
      </c>
      <c r="O149" s="345"/>
      <c r="Q149" s="349">
        <f t="shared" ref="Q149:Q151" si="62">O149</f>
        <v>0</v>
      </c>
      <c r="S149" s="345"/>
      <c r="U149" s="349">
        <f t="shared" ref="U149:U151" si="63">S149</f>
        <v>0</v>
      </c>
    </row>
    <row r="150" spans="1:21" s="319" customFormat="1" ht="15" customHeight="1">
      <c r="A150" s="319">
        <v>140</v>
      </c>
      <c r="B150" s="319">
        <f t="shared" si="58"/>
        <v>7</v>
      </c>
      <c r="C150" s="320">
        <f t="shared" si="59"/>
        <v>7061922</v>
      </c>
      <c r="D150" s="320"/>
      <c r="E150" s="320"/>
      <c r="F150" s="347" t="s">
        <v>250</v>
      </c>
      <c r="G150" s="347" t="s">
        <v>250</v>
      </c>
      <c r="H150" s="347" t="s">
        <v>250</v>
      </c>
      <c r="I150" s="347" t="s">
        <v>250</v>
      </c>
      <c r="J150" s="347" t="s">
        <v>250</v>
      </c>
      <c r="K150" s="354">
        <v>7061922</v>
      </c>
      <c r="L150" s="347" t="s">
        <v>250</v>
      </c>
      <c r="M150" s="347" t="s">
        <v>250</v>
      </c>
      <c r="N150" s="354" t="s">
        <v>470</v>
      </c>
      <c r="O150" s="345"/>
      <c r="Q150" s="349">
        <f t="shared" si="62"/>
        <v>0</v>
      </c>
      <c r="S150" s="345"/>
      <c r="U150" s="349">
        <f t="shared" si="63"/>
        <v>0</v>
      </c>
    </row>
    <row r="151" spans="1:21" s="319" customFormat="1" ht="15" customHeight="1">
      <c r="A151" s="319">
        <v>141</v>
      </c>
      <c r="B151" s="319">
        <f t="shared" si="58"/>
        <v>7</v>
      </c>
      <c r="C151" s="320">
        <f t="shared" si="59"/>
        <v>7061928</v>
      </c>
      <c r="D151" s="320"/>
      <c r="E151" s="320"/>
      <c r="F151" s="347" t="s">
        <v>250</v>
      </c>
      <c r="G151" s="347" t="s">
        <v>250</v>
      </c>
      <c r="H151" s="347" t="s">
        <v>250</v>
      </c>
      <c r="I151" s="347" t="s">
        <v>250</v>
      </c>
      <c r="J151" s="347" t="s">
        <v>250</v>
      </c>
      <c r="K151" s="354">
        <v>7061928</v>
      </c>
      <c r="L151" s="347" t="s">
        <v>250</v>
      </c>
      <c r="M151" s="347" t="s">
        <v>250</v>
      </c>
      <c r="N151" s="354" t="s">
        <v>485</v>
      </c>
      <c r="O151" s="345"/>
      <c r="Q151" s="349">
        <f t="shared" si="62"/>
        <v>0</v>
      </c>
      <c r="S151" s="345"/>
      <c r="U151" s="349">
        <f t="shared" si="63"/>
        <v>0</v>
      </c>
    </row>
    <row r="152" spans="1:21" s="319" customFormat="1" ht="15" customHeight="1">
      <c r="A152" s="319">
        <v>142</v>
      </c>
      <c r="B152" s="319">
        <f t="shared" si="58"/>
        <v>6</v>
      </c>
      <c r="C152" s="320">
        <f t="shared" si="59"/>
        <v>706193</v>
      </c>
      <c r="D152" s="320"/>
      <c r="E152" s="320"/>
      <c r="F152" s="347" t="s">
        <v>250</v>
      </c>
      <c r="G152" s="347" t="s">
        <v>250</v>
      </c>
      <c r="H152" s="347" t="s">
        <v>250</v>
      </c>
      <c r="I152" s="347" t="s">
        <v>250</v>
      </c>
      <c r="J152" s="353">
        <v>706193</v>
      </c>
      <c r="K152" s="347" t="s">
        <v>250</v>
      </c>
      <c r="L152" s="347" t="s">
        <v>250</v>
      </c>
      <c r="M152" s="347" t="s">
        <v>250</v>
      </c>
      <c r="N152" s="353" t="s">
        <v>472</v>
      </c>
      <c r="O152" s="345"/>
      <c r="Q152" s="349">
        <f>O152-Q153-Q154-Q155-Q156-Q157-Q158-Q159</f>
        <v>0</v>
      </c>
      <c r="S152" s="345"/>
      <c r="U152" s="349">
        <f>S152+U153+U154+U159</f>
        <v>0</v>
      </c>
    </row>
    <row r="153" spans="1:21" s="319" customFormat="1" ht="15" customHeight="1">
      <c r="A153" s="319">
        <v>143</v>
      </c>
      <c r="B153" s="319">
        <f t="shared" si="58"/>
        <v>7</v>
      </c>
      <c r="C153" s="320">
        <f t="shared" si="59"/>
        <v>7061931</v>
      </c>
      <c r="D153" s="320"/>
      <c r="E153" s="320"/>
      <c r="F153" s="347" t="s">
        <v>250</v>
      </c>
      <c r="G153" s="347" t="s">
        <v>250</v>
      </c>
      <c r="H153" s="347" t="s">
        <v>250</v>
      </c>
      <c r="I153" s="347" t="s">
        <v>250</v>
      </c>
      <c r="J153" s="347" t="s">
        <v>250</v>
      </c>
      <c r="K153" s="354">
        <v>7061931</v>
      </c>
      <c r="L153" s="347" t="s">
        <v>250</v>
      </c>
      <c r="M153" s="347" t="s">
        <v>250</v>
      </c>
      <c r="N153" s="354" t="s">
        <v>473</v>
      </c>
      <c r="O153" s="345"/>
      <c r="Q153" s="349">
        <f>O153</f>
        <v>0</v>
      </c>
      <c r="S153" s="345"/>
      <c r="U153" s="349">
        <f>S153</f>
        <v>0</v>
      </c>
    </row>
    <row r="154" spans="1:21" s="319" customFormat="1" ht="15" customHeight="1">
      <c r="A154" s="319">
        <v>144</v>
      </c>
      <c r="B154" s="319">
        <f t="shared" si="58"/>
        <v>7</v>
      </c>
      <c r="C154" s="320">
        <f t="shared" si="59"/>
        <v>7061932</v>
      </c>
      <c r="D154" s="320"/>
      <c r="E154" s="320"/>
      <c r="F154" s="347" t="s">
        <v>250</v>
      </c>
      <c r="G154" s="347" t="s">
        <v>250</v>
      </c>
      <c r="H154" s="347" t="s">
        <v>250</v>
      </c>
      <c r="I154" s="347" t="s">
        <v>250</v>
      </c>
      <c r="J154" s="347" t="s">
        <v>250</v>
      </c>
      <c r="K154" s="354">
        <v>7061932</v>
      </c>
      <c r="L154" s="347" t="s">
        <v>250</v>
      </c>
      <c r="M154" s="347" t="s">
        <v>250</v>
      </c>
      <c r="N154" s="354" t="s">
        <v>474</v>
      </c>
      <c r="O154" s="345"/>
      <c r="Q154" s="349">
        <f>O154-Q155-Q156-Q157-Q158</f>
        <v>0</v>
      </c>
      <c r="S154" s="345"/>
      <c r="U154" s="349">
        <f>S154+U155+U156+U157+U158</f>
        <v>0</v>
      </c>
    </row>
    <row r="155" spans="1:21" s="319" customFormat="1" ht="15" customHeight="1">
      <c r="A155" s="319">
        <v>145</v>
      </c>
      <c r="B155" s="319">
        <f t="shared" si="58"/>
        <v>8</v>
      </c>
      <c r="C155" s="320">
        <f t="shared" si="59"/>
        <v>70619321</v>
      </c>
      <c r="D155" s="320"/>
      <c r="E155" s="320"/>
      <c r="F155" s="347" t="s">
        <v>250</v>
      </c>
      <c r="G155" s="347" t="s">
        <v>250</v>
      </c>
      <c r="H155" s="347" t="s">
        <v>250</v>
      </c>
      <c r="I155" s="347" t="s">
        <v>250</v>
      </c>
      <c r="J155" s="347" t="s">
        <v>250</v>
      </c>
      <c r="K155" s="347" t="s">
        <v>250</v>
      </c>
      <c r="L155" s="356">
        <v>70619321</v>
      </c>
      <c r="M155" s="347" t="s">
        <v>250</v>
      </c>
      <c r="N155" s="356" t="s">
        <v>475</v>
      </c>
      <c r="O155" s="345"/>
      <c r="Q155" s="349">
        <f t="shared" ref="Q155:Q158" si="64">O155</f>
        <v>0</v>
      </c>
      <c r="S155" s="345"/>
      <c r="U155" s="349">
        <f t="shared" ref="U155:U158" si="65">S155</f>
        <v>0</v>
      </c>
    </row>
    <row r="156" spans="1:21" s="319" customFormat="1" ht="15" customHeight="1">
      <c r="A156" s="319">
        <v>146</v>
      </c>
      <c r="B156" s="319">
        <f t="shared" si="58"/>
        <v>8</v>
      </c>
      <c r="C156" s="320">
        <f t="shared" si="59"/>
        <v>70619322</v>
      </c>
      <c r="D156" s="320"/>
      <c r="E156" s="320"/>
      <c r="F156" s="347" t="s">
        <v>250</v>
      </c>
      <c r="G156" s="347" t="s">
        <v>250</v>
      </c>
      <c r="H156" s="347" t="s">
        <v>250</v>
      </c>
      <c r="I156" s="347" t="s">
        <v>250</v>
      </c>
      <c r="J156" s="347" t="s">
        <v>250</v>
      </c>
      <c r="K156" s="347" t="s">
        <v>250</v>
      </c>
      <c r="L156" s="356">
        <v>70619322</v>
      </c>
      <c r="M156" s="347" t="s">
        <v>250</v>
      </c>
      <c r="N156" s="356" t="s">
        <v>476</v>
      </c>
      <c r="O156" s="345"/>
      <c r="Q156" s="349">
        <f t="shared" si="64"/>
        <v>0</v>
      </c>
      <c r="S156" s="345"/>
      <c r="U156" s="349">
        <f t="shared" si="65"/>
        <v>0</v>
      </c>
    </row>
    <row r="157" spans="1:21" s="319" customFormat="1" ht="15" customHeight="1">
      <c r="A157" s="319">
        <v>147</v>
      </c>
      <c r="B157" s="319">
        <f t="shared" si="58"/>
        <v>8</v>
      </c>
      <c r="C157" s="320">
        <f t="shared" si="59"/>
        <v>70619323</v>
      </c>
      <c r="D157" s="320"/>
      <c r="E157" s="320"/>
      <c r="F157" s="347" t="s">
        <v>250</v>
      </c>
      <c r="G157" s="347" t="s">
        <v>250</v>
      </c>
      <c r="H157" s="347" t="s">
        <v>250</v>
      </c>
      <c r="I157" s="347" t="s">
        <v>250</v>
      </c>
      <c r="J157" s="347" t="s">
        <v>250</v>
      </c>
      <c r="K157" s="347" t="s">
        <v>250</v>
      </c>
      <c r="L157" s="356">
        <v>70619323</v>
      </c>
      <c r="M157" s="347" t="s">
        <v>250</v>
      </c>
      <c r="N157" s="356" t="s">
        <v>1146</v>
      </c>
      <c r="O157" s="345"/>
      <c r="Q157" s="349">
        <f t="shared" si="64"/>
        <v>0</v>
      </c>
      <c r="S157" s="345"/>
      <c r="U157" s="349">
        <f t="shared" si="65"/>
        <v>0</v>
      </c>
    </row>
    <row r="158" spans="1:21" s="319" customFormat="1" ht="15" customHeight="1">
      <c r="A158" s="319">
        <v>148</v>
      </c>
      <c r="B158" s="319">
        <f t="shared" si="58"/>
        <v>8</v>
      </c>
      <c r="C158" s="320">
        <f t="shared" si="59"/>
        <v>70619328</v>
      </c>
      <c r="D158" s="320"/>
      <c r="E158" s="320"/>
      <c r="F158" s="347" t="s">
        <v>250</v>
      </c>
      <c r="G158" s="347" t="s">
        <v>250</v>
      </c>
      <c r="H158" s="347" t="s">
        <v>250</v>
      </c>
      <c r="I158" s="347" t="s">
        <v>250</v>
      </c>
      <c r="J158" s="347" t="s">
        <v>250</v>
      </c>
      <c r="K158" s="347" t="s">
        <v>250</v>
      </c>
      <c r="L158" s="356">
        <v>70619328</v>
      </c>
      <c r="M158" s="347" t="s">
        <v>250</v>
      </c>
      <c r="N158" s="356" t="s">
        <v>477</v>
      </c>
      <c r="O158" s="345"/>
      <c r="Q158" s="349">
        <f t="shared" si="64"/>
        <v>0</v>
      </c>
      <c r="S158" s="345"/>
      <c r="U158" s="349">
        <f t="shared" si="65"/>
        <v>0</v>
      </c>
    </row>
    <row r="159" spans="1:21" s="319" customFormat="1" ht="15" customHeight="1">
      <c r="A159" s="319">
        <v>149</v>
      </c>
      <c r="B159" s="319">
        <f t="shared" si="58"/>
        <v>7</v>
      </c>
      <c r="C159" s="320">
        <f t="shared" si="59"/>
        <v>7061938</v>
      </c>
      <c r="D159" s="320"/>
      <c r="E159" s="320"/>
      <c r="F159" s="347" t="s">
        <v>250</v>
      </c>
      <c r="G159" s="347" t="s">
        <v>250</v>
      </c>
      <c r="H159" s="347" t="s">
        <v>250</v>
      </c>
      <c r="I159" s="347" t="s">
        <v>250</v>
      </c>
      <c r="J159" s="347" t="s">
        <v>250</v>
      </c>
      <c r="K159" s="354">
        <v>7061938</v>
      </c>
      <c r="L159" s="347" t="s">
        <v>250</v>
      </c>
      <c r="M159" s="347" t="s">
        <v>250</v>
      </c>
      <c r="N159" s="354" t="s">
        <v>478</v>
      </c>
      <c r="O159" s="345"/>
      <c r="Q159" s="349">
        <f>O159</f>
        <v>0</v>
      </c>
      <c r="S159" s="345"/>
      <c r="U159" s="349">
        <f>S159</f>
        <v>0</v>
      </c>
    </row>
    <row r="160" spans="1:21" s="319" customFormat="1" ht="15" customHeight="1">
      <c r="A160" s="319">
        <v>150</v>
      </c>
      <c r="B160" s="319">
        <f t="shared" si="58"/>
        <v>6</v>
      </c>
      <c r="C160" s="320">
        <f t="shared" si="59"/>
        <v>706194</v>
      </c>
      <c r="D160" s="320"/>
      <c r="E160" s="320"/>
      <c r="F160" s="347" t="s">
        <v>250</v>
      </c>
      <c r="G160" s="347" t="s">
        <v>250</v>
      </c>
      <c r="H160" s="347" t="s">
        <v>250</v>
      </c>
      <c r="I160" s="347" t="s">
        <v>250</v>
      </c>
      <c r="J160" s="353">
        <v>706194</v>
      </c>
      <c r="K160" s="347" t="s">
        <v>250</v>
      </c>
      <c r="L160" s="347" t="s">
        <v>250</v>
      </c>
      <c r="M160" s="347" t="s">
        <v>250</v>
      </c>
      <c r="N160" s="353" t="s">
        <v>479</v>
      </c>
      <c r="O160" s="345"/>
      <c r="Q160" s="349">
        <f>O160</f>
        <v>0</v>
      </c>
      <c r="S160" s="345"/>
      <c r="U160" s="349">
        <f>S160</f>
        <v>0</v>
      </c>
    </row>
    <row r="161" spans="1:21" s="319" customFormat="1" ht="15" customHeight="1">
      <c r="A161" s="319">
        <v>151</v>
      </c>
      <c r="B161" s="319">
        <f t="shared" si="58"/>
        <v>5</v>
      </c>
      <c r="C161" s="320">
        <f t="shared" si="59"/>
        <v>70620</v>
      </c>
      <c r="D161" s="320"/>
      <c r="E161" s="320"/>
      <c r="F161" s="347" t="s">
        <v>250</v>
      </c>
      <c r="G161" s="347" t="s">
        <v>250</v>
      </c>
      <c r="H161" s="347" t="s">
        <v>250</v>
      </c>
      <c r="I161" s="348">
        <v>70620</v>
      </c>
      <c r="J161" s="347" t="s">
        <v>250</v>
      </c>
      <c r="K161" s="347" t="s">
        <v>250</v>
      </c>
      <c r="L161" s="347" t="s">
        <v>250</v>
      </c>
      <c r="M161" s="347" t="s">
        <v>250</v>
      </c>
      <c r="N161" s="348" t="s">
        <v>1147</v>
      </c>
      <c r="O161" s="345"/>
      <c r="Q161" s="349">
        <f>O161</f>
        <v>0</v>
      </c>
      <c r="S161" s="345"/>
      <c r="U161" s="349">
        <f>S161</f>
        <v>0</v>
      </c>
    </row>
    <row r="162" spans="1:21" s="319" customFormat="1" ht="15" customHeight="1">
      <c r="A162" s="319">
        <v>152</v>
      </c>
      <c r="B162" s="319">
        <f t="shared" si="58"/>
        <v>5</v>
      </c>
      <c r="C162" s="320">
        <f t="shared" si="59"/>
        <v>70698</v>
      </c>
      <c r="D162" s="320"/>
      <c r="E162" s="320"/>
      <c r="F162" s="347" t="s">
        <v>250</v>
      </c>
      <c r="G162" s="347" t="s">
        <v>250</v>
      </c>
      <c r="H162" s="347" t="s">
        <v>250</v>
      </c>
      <c r="I162" s="348">
        <v>70698</v>
      </c>
      <c r="J162" s="347" t="s">
        <v>250</v>
      </c>
      <c r="K162" s="347" t="s">
        <v>250</v>
      </c>
      <c r="L162" s="347" t="s">
        <v>250</v>
      </c>
      <c r="M162" s="347" t="s">
        <v>250</v>
      </c>
      <c r="N162" s="348" t="s">
        <v>1148</v>
      </c>
      <c r="O162" s="345"/>
      <c r="Q162" s="349">
        <f>O162-Q163-Q164-Q165-Q166-Q167-Q168</f>
        <v>0</v>
      </c>
      <c r="S162" s="345"/>
      <c r="U162" s="349">
        <f>S162+U163+U164+U165+U166+U167+U168</f>
        <v>0</v>
      </c>
    </row>
    <row r="163" spans="1:21" s="319" customFormat="1" ht="15" customHeight="1">
      <c r="A163" s="319">
        <v>153</v>
      </c>
      <c r="B163" s="319">
        <f t="shared" si="58"/>
        <v>6</v>
      </c>
      <c r="C163" s="320">
        <f t="shared" si="59"/>
        <v>706981</v>
      </c>
      <c r="D163" s="320"/>
      <c r="E163" s="320"/>
      <c r="F163" s="347" t="s">
        <v>250</v>
      </c>
      <c r="G163" s="347" t="s">
        <v>250</v>
      </c>
      <c r="H163" s="347" t="s">
        <v>250</v>
      </c>
      <c r="I163" s="347" t="s">
        <v>250</v>
      </c>
      <c r="J163" s="353">
        <v>706981</v>
      </c>
      <c r="K163" s="347" t="s">
        <v>250</v>
      </c>
      <c r="L163" s="347" t="s">
        <v>250</v>
      </c>
      <c r="M163" s="347" t="s">
        <v>250</v>
      </c>
      <c r="N163" s="353" t="s">
        <v>1149</v>
      </c>
      <c r="O163" s="345"/>
      <c r="Q163" s="349">
        <f t="shared" ref="Q163:Q168" si="66">O163</f>
        <v>0</v>
      </c>
      <c r="S163" s="345"/>
      <c r="U163" s="349">
        <f t="shared" ref="U163:U168" si="67">S163</f>
        <v>0</v>
      </c>
    </row>
    <row r="164" spans="1:21" s="319" customFormat="1" ht="15" customHeight="1">
      <c r="A164" s="319">
        <v>154</v>
      </c>
      <c r="B164" s="319">
        <f t="shared" si="58"/>
        <v>6</v>
      </c>
      <c r="C164" s="320">
        <f t="shared" si="59"/>
        <v>706982</v>
      </c>
      <c r="D164" s="320"/>
      <c r="E164" s="320"/>
      <c r="F164" s="347" t="s">
        <v>250</v>
      </c>
      <c r="G164" s="347" t="s">
        <v>250</v>
      </c>
      <c r="H164" s="347" t="s">
        <v>250</v>
      </c>
      <c r="I164" s="347" t="s">
        <v>250</v>
      </c>
      <c r="J164" s="353">
        <v>706982</v>
      </c>
      <c r="K164" s="347" t="s">
        <v>250</v>
      </c>
      <c r="L164" s="347" t="s">
        <v>250</v>
      </c>
      <c r="M164" s="347" t="s">
        <v>250</v>
      </c>
      <c r="N164" s="353" t="s">
        <v>1150</v>
      </c>
      <c r="O164" s="345"/>
      <c r="Q164" s="349">
        <f t="shared" si="66"/>
        <v>0</v>
      </c>
      <c r="S164" s="345"/>
      <c r="U164" s="349">
        <f t="shared" si="67"/>
        <v>0</v>
      </c>
    </row>
    <row r="165" spans="1:21" s="319" customFormat="1" ht="15" customHeight="1">
      <c r="A165" s="319">
        <v>155</v>
      </c>
      <c r="B165" s="319">
        <f t="shared" si="58"/>
        <v>6</v>
      </c>
      <c r="C165" s="320">
        <f t="shared" si="59"/>
        <v>706983</v>
      </c>
      <c r="D165" s="320"/>
      <c r="E165" s="320"/>
      <c r="F165" s="347" t="s">
        <v>250</v>
      </c>
      <c r="G165" s="347" t="s">
        <v>250</v>
      </c>
      <c r="H165" s="347" t="s">
        <v>250</v>
      </c>
      <c r="I165" s="347" t="s">
        <v>250</v>
      </c>
      <c r="J165" s="353">
        <v>706983</v>
      </c>
      <c r="K165" s="347" t="s">
        <v>250</v>
      </c>
      <c r="L165" s="347" t="s">
        <v>250</v>
      </c>
      <c r="M165" s="347" t="s">
        <v>250</v>
      </c>
      <c r="N165" s="353" t="s">
        <v>1151</v>
      </c>
      <c r="O165" s="345"/>
      <c r="Q165" s="349">
        <f t="shared" si="66"/>
        <v>0</v>
      </c>
      <c r="S165" s="345"/>
      <c r="U165" s="349">
        <f t="shared" si="67"/>
        <v>0</v>
      </c>
    </row>
    <row r="166" spans="1:21" s="319" customFormat="1" ht="15" customHeight="1">
      <c r="A166" s="319">
        <v>156</v>
      </c>
      <c r="B166" s="319">
        <f t="shared" si="58"/>
        <v>6</v>
      </c>
      <c r="C166" s="320">
        <f t="shared" si="59"/>
        <v>706984</v>
      </c>
      <c r="D166" s="320"/>
      <c r="E166" s="320"/>
      <c r="F166" s="347" t="s">
        <v>250</v>
      </c>
      <c r="G166" s="347" t="s">
        <v>250</v>
      </c>
      <c r="H166" s="347" t="s">
        <v>250</v>
      </c>
      <c r="I166" s="347" t="s">
        <v>250</v>
      </c>
      <c r="J166" s="353">
        <v>706984</v>
      </c>
      <c r="K166" s="347" t="s">
        <v>250</v>
      </c>
      <c r="L166" s="347" t="s">
        <v>250</v>
      </c>
      <c r="M166" s="347" t="s">
        <v>250</v>
      </c>
      <c r="N166" s="353" t="s">
        <v>1152</v>
      </c>
      <c r="O166" s="345"/>
      <c r="Q166" s="349">
        <f t="shared" si="66"/>
        <v>0</v>
      </c>
      <c r="S166" s="345"/>
      <c r="U166" s="349">
        <f t="shared" si="67"/>
        <v>0</v>
      </c>
    </row>
    <row r="167" spans="1:21" s="319" customFormat="1" ht="15" customHeight="1">
      <c r="A167" s="319">
        <v>157</v>
      </c>
      <c r="B167" s="319">
        <f t="shared" si="58"/>
        <v>6</v>
      </c>
      <c r="C167" s="320">
        <f t="shared" si="59"/>
        <v>706985</v>
      </c>
      <c r="D167" s="320"/>
      <c r="E167" s="320"/>
      <c r="F167" s="347" t="s">
        <v>250</v>
      </c>
      <c r="G167" s="347" t="s">
        <v>250</v>
      </c>
      <c r="H167" s="347" t="s">
        <v>250</v>
      </c>
      <c r="I167" s="347" t="s">
        <v>250</v>
      </c>
      <c r="J167" s="353">
        <v>706985</v>
      </c>
      <c r="K167" s="347" t="s">
        <v>250</v>
      </c>
      <c r="L167" s="347" t="s">
        <v>250</v>
      </c>
      <c r="M167" s="347" t="s">
        <v>250</v>
      </c>
      <c r="N167" s="353" t="s">
        <v>1153</v>
      </c>
      <c r="O167" s="345"/>
      <c r="Q167" s="349">
        <f t="shared" si="66"/>
        <v>0</v>
      </c>
      <c r="S167" s="345"/>
      <c r="U167" s="349">
        <f t="shared" si="67"/>
        <v>0</v>
      </c>
    </row>
    <row r="168" spans="1:21" s="319" customFormat="1" ht="15" customHeight="1">
      <c r="A168" s="319">
        <v>158</v>
      </c>
      <c r="B168" s="319">
        <f t="shared" si="58"/>
        <v>6</v>
      </c>
      <c r="C168" s="320">
        <f t="shared" si="59"/>
        <v>706986</v>
      </c>
      <c r="D168" s="320"/>
      <c r="E168" s="320"/>
      <c r="F168" s="347" t="s">
        <v>250</v>
      </c>
      <c r="G168" s="347" t="s">
        <v>250</v>
      </c>
      <c r="H168" s="347" t="s">
        <v>250</v>
      </c>
      <c r="I168" s="347" t="s">
        <v>250</v>
      </c>
      <c r="J168" s="353">
        <v>706986</v>
      </c>
      <c r="K168" s="347" t="s">
        <v>250</v>
      </c>
      <c r="L168" s="347" t="s">
        <v>250</v>
      </c>
      <c r="M168" s="347" t="s">
        <v>250</v>
      </c>
      <c r="N168" s="353" t="s">
        <v>1154</v>
      </c>
      <c r="O168" s="345"/>
      <c r="Q168" s="349">
        <f t="shared" si="66"/>
        <v>0</v>
      </c>
      <c r="S168" s="345"/>
      <c r="U168" s="349">
        <f t="shared" si="67"/>
        <v>0</v>
      </c>
    </row>
    <row r="169" spans="1:21" s="319" customFormat="1" ht="15" customHeight="1">
      <c r="A169" s="319">
        <v>159</v>
      </c>
      <c r="B169" s="319">
        <f t="shared" si="58"/>
        <v>3</v>
      </c>
      <c r="C169" s="320">
        <f t="shared" si="59"/>
        <v>707</v>
      </c>
      <c r="D169" s="320"/>
      <c r="E169" s="320"/>
      <c r="F169" s="347" t="s">
        <v>250</v>
      </c>
      <c r="G169" s="368">
        <v>707</v>
      </c>
      <c r="H169" s="347" t="s">
        <v>250</v>
      </c>
      <c r="I169" s="347" t="s">
        <v>250</v>
      </c>
      <c r="J169" s="347" t="s">
        <v>250</v>
      </c>
      <c r="K169" s="347" t="s">
        <v>250</v>
      </c>
      <c r="L169" s="347" t="s">
        <v>250</v>
      </c>
      <c r="M169" s="347" t="s">
        <v>250</v>
      </c>
      <c r="N169" s="368" t="s">
        <v>1155</v>
      </c>
      <c r="O169" s="345"/>
      <c r="Q169" s="349">
        <f>O169-SUM(Q170:Q227)</f>
        <v>0</v>
      </c>
      <c r="S169" s="345"/>
      <c r="U169" s="349">
        <f>S169+U170+U175</f>
        <v>0</v>
      </c>
    </row>
    <row r="170" spans="1:21" s="319" customFormat="1" ht="15" customHeight="1">
      <c r="A170" s="319">
        <v>160</v>
      </c>
      <c r="B170" s="319">
        <f t="shared" si="58"/>
        <v>4</v>
      </c>
      <c r="C170" s="320">
        <f t="shared" si="59"/>
        <v>7071</v>
      </c>
      <c r="D170" s="320"/>
      <c r="E170" s="320"/>
      <c r="F170" s="347" t="s">
        <v>250</v>
      </c>
      <c r="G170" s="347" t="s">
        <v>250</v>
      </c>
      <c r="H170" s="355">
        <v>7071</v>
      </c>
      <c r="I170" s="347" t="s">
        <v>250</v>
      </c>
      <c r="J170" s="347" t="s">
        <v>250</v>
      </c>
      <c r="K170" s="347" t="s">
        <v>250</v>
      </c>
      <c r="L170" s="347" t="s">
        <v>250</v>
      </c>
      <c r="M170" s="347" t="s">
        <v>250</v>
      </c>
      <c r="N170" s="355" t="s">
        <v>1156</v>
      </c>
      <c r="O170" s="345"/>
      <c r="Q170" s="349">
        <f>O170-Q171-Q172-Q173-Q174</f>
        <v>0</v>
      </c>
      <c r="S170" s="345"/>
      <c r="U170" s="349">
        <f>S170+U171+U172+U173+U174</f>
        <v>0</v>
      </c>
    </row>
    <row r="171" spans="1:21" s="319" customFormat="1" ht="15" customHeight="1">
      <c r="A171" s="319">
        <v>161</v>
      </c>
      <c r="B171" s="319">
        <f t="shared" si="58"/>
        <v>5</v>
      </c>
      <c r="C171" s="320">
        <f t="shared" si="59"/>
        <v>70711</v>
      </c>
      <c r="D171" s="320"/>
      <c r="E171" s="320"/>
      <c r="F171" s="347" t="s">
        <v>250</v>
      </c>
      <c r="G171" s="347" t="s">
        <v>250</v>
      </c>
      <c r="H171" s="347" t="s">
        <v>250</v>
      </c>
      <c r="I171" s="348">
        <v>70711</v>
      </c>
      <c r="J171" s="347" t="s">
        <v>250</v>
      </c>
      <c r="K171" s="347" t="s">
        <v>250</v>
      </c>
      <c r="L171" s="347" t="s">
        <v>250</v>
      </c>
      <c r="M171" s="347" t="s">
        <v>250</v>
      </c>
      <c r="N171" s="348" t="s">
        <v>833</v>
      </c>
      <c r="O171" s="345"/>
      <c r="Q171" s="349">
        <f>O171</f>
        <v>0</v>
      </c>
      <c r="S171" s="345"/>
      <c r="U171" s="349">
        <f>S171</f>
        <v>0</v>
      </c>
    </row>
    <row r="172" spans="1:21" s="319" customFormat="1" ht="15" customHeight="1">
      <c r="A172" s="319">
        <v>162</v>
      </c>
      <c r="B172" s="319">
        <f t="shared" si="58"/>
        <v>5</v>
      </c>
      <c r="C172" s="320">
        <f t="shared" si="59"/>
        <v>70712</v>
      </c>
      <c r="D172" s="320"/>
      <c r="E172" s="320"/>
      <c r="F172" s="347" t="s">
        <v>250</v>
      </c>
      <c r="G172" s="347" t="s">
        <v>250</v>
      </c>
      <c r="H172" s="347" t="s">
        <v>250</v>
      </c>
      <c r="I172" s="348">
        <v>70712</v>
      </c>
      <c r="J172" s="347" t="s">
        <v>250</v>
      </c>
      <c r="K172" s="347" t="s">
        <v>250</v>
      </c>
      <c r="L172" s="347" t="s">
        <v>250</v>
      </c>
      <c r="M172" s="347" t="s">
        <v>250</v>
      </c>
      <c r="N172" s="348" t="s">
        <v>1052</v>
      </c>
      <c r="O172" s="345"/>
      <c r="Q172" s="349">
        <f t="shared" ref="Q172:Q174" si="68">O172</f>
        <v>0</v>
      </c>
      <c r="S172" s="345"/>
      <c r="U172" s="349">
        <f t="shared" ref="U172:U174" si="69">S172</f>
        <v>0</v>
      </c>
    </row>
    <row r="173" spans="1:21" s="319" customFormat="1" ht="15" customHeight="1">
      <c r="A173" s="319">
        <v>163</v>
      </c>
      <c r="B173" s="319">
        <f t="shared" si="58"/>
        <v>5</v>
      </c>
      <c r="C173" s="320">
        <f t="shared" si="59"/>
        <v>70713</v>
      </c>
      <c r="D173" s="320"/>
      <c r="E173" s="320"/>
      <c r="F173" s="347" t="s">
        <v>250</v>
      </c>
      <c r="G173" s="347" t="s">
        <v>250</v>
      </c>
      <c r="H173" s="347" t="s">
        <v>250</v>
      </c>
      <c r="I173" s="348">
        <v>70713</v>
      </c>
      <c r="J173" s="347" t="s">
        <v>250</v>
      </c>
      <c r="K173" s="347" t="s">
        <v>250</v>
      </c>
      <c r="L173" s="347" t="s">
        <v>250</v>
      </c>
      <c r="M173" s="347" t="s">
        <v>250</v>
      </c>
      <c r="N173" s="348" t="s">
        <v>1157</v>
      </c>
      <c r="O173" s="345"/>
      <c r="Q173" s="349">
        <f t="shared" si="68"/>
        <v>0</v>
      </c>
      <c r="S173" s="345"/>
      <c r="U173" s="349">
        <f t="shared" si="69"/>
        <v>0</v>
      </c>
    </row>
    <row r="174" spans="1:21" s="319" customFormat="1" ht="15" customHeight="1">
      <c r="A174" s="319">
        <v>164</v>
      </c>
      <c r="B174" s="319">
        <f t="shared" si="58"/>
        <v>5</v>
      </c>
      <c r="C174" s="320">
        <f t="shared" si="59"/>
        <v>70714</v>
      </c>
      <c r="D174" s="320"/>
      <c r="E174" s="320"/>
      <c r="F174" s="347" t="s">
        <v>250</v>
      </c>
      <c r="G174" s="347" t="s">
        <v>250</v>
      </c>
      <c r="H174" s="347" t="s">
        <v>250</v>
      </c>
      <c r="I174" s="348">
        <v>70714</v>
      </c>
      <c r="J174" s="347" t="s">
        <v>250</v>
      </c>
      <c r="K174" s="347" t="s">
        <v>250</v>
      </c>
      <c r="L174" s="347" t="s">
        <v>250</v>
      </c>
      <c r="M174" s="347" t="s">
        <v>250</v>
      </c>
      <c r="N174" s="348" t="s">
        <v>1158</v>
      </c>
      <c r="O174" s="345"/>
      <c r="Q174" s="349">
        <f t="shared" si="68"/>
        <v>0</v>
      </c>
      <c r="S174" s="345"/>
      <c r="U174" s="349">
        <f t="shared" si="69"/>
        <v>0</v>
      </c>
    </row>
    <row r="175" spans="1:21" s="319" customFormat="1" ht="15" customHeight="1">
      <c r="A175" s="319">
        <v>165</v>
      </c>
      <c r="B175" s="319">
        <f t="shared" si="58"/>
        <v>4</v>
      </c>
      <c r="C175" s="320">
        <f t="shared" si="59"/>
        <v>7072</v>
      </c>
      <c r="D175" s="320"/>
      <c r="E175" s="320"/>
      <c r="F175" s="347" t="s">
        <v>250</v>
      </c>
      <c r="G175" s="347" t="s">
        <v>250</v>
      </c>
      <c r="H175" s="355">
        <v>7072</v>
      </c>
      <c r="I175" s="347" t="s">
        <v>250</v>
      </c>
      <c r="J175" s="347" t="s">
        <v>250</v>
      </c>
      <c r="K175" s="347" t="s">
        <v>250</v>
      </c>
      <c r="L175" s="347" t="s">
        <v>250</v>
      </c>
      <c r="M175" s="347" t="s">
        <v>250</v>
      </c>
      <c r="N175" s="355" t="s">
        <v>1159</v>
      </c>
      <c r="O175" s="345"/>
      <c r="Q175" s="349">
        <f>O175-SUM(Q176:Q227)</f>
        <v>0</v>
      </c>
      <c r="S175" s="345"/>
      <c r="U175" s="349">
        <f>S175+U176+U181+U189+U194+U199+U224+U227</f>
        <v>0</v>
      </c>
    </row>
    <row r="176" spans="1:21" s="319" customFormat="1" ht="15" customHeight="1">
      <c r="A176" s="319">
        <v>166</v>
      </c>
      <c r="B176" s="319">
        <f t="shared" si="58"/>
        <v>5</v>
      </c>
      <c r="C176" s="320">
        <f t="shared" si="59"/>
        <v>70721</v>
      </c>
      <c r="D176" s="320"/>
      <c r="E176" s="320"/>
      <c r="F176" s="347" t="s">
        <v>250</v>
      </c>
      <c r="G176" s="347" t="s">
        <v>250</v>
      </c>
      <c r="H176" s="347" t="s">
        <v>250</v>
      </c>
      <c r="I176" s="348">
        <v>70721</v>
      </c>
      <c r="J176" s="347" t="s">
        <v>250</v>
      </c>
      <c r="K176" s="347" t="s">
        <v>250</v>
      </c>
      <c r="L176" s="347" t="s">
        <v>250</v>
      </c>
      <c r="M176" s="347" t="s">
        <v>250</v>
      </c>
      <c r="N176" s="348" t="s">
        <v>1160</v>
      </c>
      <c r="O176" s="345"/>
      <c r="Q176" s="349">
        <f>O176-Q177-Q178-Q179-Q180</f>
        <v>0</v>
      </c>
      <c r="S176" s="345"/>
      <c r="U176" s="349">
        <f>S176+U177+U178+U179+U180</f>
        <v>0</v>
      </c>
    </row>
    <row r="177" spans="1:21" s="319" customFormat="1" ht="15" customHeight="1">
      <c r="A177" s="319">
        <v>167</v>
      </c>
      <c r="B177" s="319">
        <f t="shared" si="58"/>
        <v>6</v>
      </c>
      <c r="C177" s="320">
        <f t="shared" si="59"/>
        <v>707211</v>
      </c>
      <c r="D177" s="320"/>
      <c r="E177" s="320"/>
      <c r="F177" s="347" t="s">
        <v>250</v>
      </c>
      <c r="G177" s="347" t="s">
        <v>250</v>
      </c>
      <c r="H177" s="347" t="s">
        <v>250</v>
      </c>
      <c r="I177" s="347" t="s">
        <v>250</v>
      </c>
      <c r="J177" s="353">
        <v>707211</v>
      </c>
      <c r="K177" s="347" t="s">
        <v>250</v>
      </c>
      <c r="L177" s="347" t="s">
        <v>250</v>
      </c>
      <c r="M177" s="347" t="s">
        <v>250</v>
      </c>
      <c r="N177" s="353" t="s">
        <v>1161</v>
      </c>
      <c r="O177" s="345"/>
      <c r="Q177" s="349">
        <f t="shared" ref="Q177:Q180" si="70">O177</f>
        <v>0</v>
      </c>
      <c r="S177" s="345"/>
      <c r="U177" s="349">
        <f t="shared" ref="U177:U180" si="71">S177</f>
        <v>0</v>
      </c>
    </row>
    <row r="178" spans="1:21" s="319" customFormat="1" ht="15" customHeight="1">
      <c r="A178" s="319">
        <v>168</v>
      </c>
      <c r="B178" s="319">
        <f t="shared" si="58"/>
        <v>6</v>
      </c>
      <c r="C178" s="320">
        <f t="shared" si="59"/>
        <v>707212</v>
      </c>
      <c r="D178" s="320"/>
      <c r="E178" s="320"/>
      <c r="F178" s="347" t="s">
        <v>250</v>
      </c>
      <c r="G178" s="347" t="s">
        <v>250</v>
      </c>
      <c r="H178" s="347" t="s">
        <v>250</v>
      </c>
      <c r="I178" s="347" t="s">
        <v>250</v>
      </c>
      <c r="J178" s="353">
        <v>707212</v>
      </c>
      <c r="K178" s="347" t="s">
        <v>250</v>
      </c>
      <c r="L178" s="347" t="s">
        <v>250</v>
      </c>
      <c r="M178" s="347" t="s">
        <v>250</v>
      </c>
      <c r="N178" s="353" t="s">
        <v>1162</v>
      </c>
      <c r="O178" s="345"/>
      <c r="Q178" s="349">
        <f t="shared" si="70"/>
        <v>0</v>
      </c>
      <c r="S178" s="345"/>
      <c r="U178" s="349">
        <f t="shared" si="71"/>
        <v>0</v>
      </c>
    </row>
    <row r="179" spans="1:21" s="319" customFormat="1" ht="15" customHeight="1">
      <c r="A179" s="319">
        <v>169</v>
      </c>
      <c r="B179" s="319">
        <f t="shared" si="58"/>
        <v>6</v>
      </c>
      <c r="C179" s="320">
        <f t="shared" si="59"/>
        <v>707213</v>
      </c>
      <c r="D179" s="320"/>
      <c r="E179" s="320"/>
      <c r="F179" s="347" t="s">
        <v>250</v>
      </c>
      <c r="G179" s="347" t="s">
        <v>250</v>
      </c>
      <c r="H179" s="347" t="s">
        <v>250</v>
      </c>
      <c r="I179" s="347" t="s">
        <v>250</v>
      </c>
      <c r="J179" s="353">
        <v>707213</v>
      </c>
      <c r="K179" s="347" t="s">
        <v>250</v>
      </c>
      <c r="L179" s="347" t="s">
        <v>250</v>
      </c>
      <c r="M179" s="347" t="s">
        <v>250</v>
      </c>
      <c r="N179" s="353" t="s">
        <v>1163</v>
      </c>
      <c r="O179" s="345"/>
      <c r="Q179" s="349">
        <f t="shared" si="70"/>
        <v>0</v>
      </c>
      <c r="S179" s="345"/>
      <c r="U179" s="349">
        <f t="shared" si="71"/>
        <v>0</v>
      </c>
    </row>
    <row r="180" spans="1:21" s="319" customFormat="1" ht="15" customHeight="1">
      <c r="A180" s="319">
        <v>170</v>
      </c>
      <c r="B180" s="319">
        <f t="shared" si="58"/>
        <v>6</v>
      </c>
      <c r="C180" s="320">
        <f t="shared" si="59"/>
        <v>707218</v>
      </c>
      <c r="D180" s="320"/>
      <c r="E180" s="320"/>
      <c r="F180" s="347" t="s">
        <v>250</v>
      </c>
      <c r="G180" s="347" t="s">
        <v>250</v>
      </c>
      <c r="H180" s="347" t="s">
        <v>250</v>
      </c>
      <c r="I180" s="347" t="s">
        <v>250</v>
      </c>
      <c r="J180" s="353">
        <v>707218</v>
      </c>
      <c r="K180" s="347" t="s">
        <v>250</v>
      </c>
      <c r="L180" s="347" t="s">
        <v>250</v>
      </c>
      <c r="M180" s="347" t="s">
        <v>250</v>
      </c>
      <c r="N180" s="353" t="s">
        <v>1164</v>
      </c>
      <c r="O180" s="345"/>
      <c r="Q180" s="349">
        <f t="shared" si="70"/>
        <v>0</v>
      </c>
      <c r="S180" s="345"/>
      <c r="U180" s="349">
        <f t="shared" si="71"/>
        <v>0</v>
      </c>
    </row>
    <row r="181" spans="1:21" s="319" customFormat="1" ht="15" customHeight="1">
      <c r="A181" s="319">
        <v>171</v>
      </c>
      <c r="B181" s="319">
        <f t="shared" si="58"/>
        <v>5</v>
      </c>
      <c r="C181" s="320">
        <f t="shared" si="59"/>
        <v>70722</v>
      </c>
      <c r="D181" s="320"/>
      <c r="E181" s="320"/>
      <c r="F181" s="347" t="s">
        <v>250</v>
      </c>
      <c r="G181" s="347" t="s">
        <v>250</v>
      </c>
      <c r="H181" s="347" t="s">
        <v>250</v>
      </c>
      <c r="I181" s="348">
        <v>70722</v>
      </c>
      <c r="J181" s="347" t="s">
        <v>250</v>
      </c>
      <c r="K181" s="347" t="s">
        <v>250</v>
      </c>
      <c r="L181" s="347" t="s">
        <v>250</v>
      </c>
      <c r="M181" s="347" t="s">
        <v>250</v>
      </c>
      <c r="N181" s="348" t="s">
        <v>1165</v>
      </c>
      <c r="O181" s="345"/>
      <c r="Q181" s="349">
        <f>O181-Q182-Q183-Q184-Q185-Q186-Q187-Q188</f>
        <v>0</v>
      </c>
      <c r="S181" s="345"/>
      <c r="U181" s="349">
        <f>S181+U182+U183+U184+U185+U186+U187+U188</f>
        <v>0</v>
      </c>
    </row>
    <row r="182" spans="1:21" s="319" customFormat="1" ht="15" customHeight="1">
      <c r="A182" s="319">
        <v>172</v>
      </c>
      <c r="B182" s="319">
        <f t="shared" si="58"/>
        <v>6</v>
      </c>
      <c r="C182" s="320">
        <f t="shared" si="59"/>
        <v>707221</v>
      </c>
      <c r="D182" s="320"/>
      <c r="E182" s="320"/>
      <c r="F182" s="347" t="s">
        <v>250</v>
      </c>
      <c r="G182" s="347" t="s">
        <v>250</v>
      </c>
      <c r="H182" s="347" t="s">
        <v>250</v>
      </c>
      <c r="I182" s="347" t="s">
        <v>250</v>
      </c>
      <c r="J182" s="353">
        <v>707221</v>
      </c>
      <c r="K182" s="347" t="s">
        <v>250</v>
      </c>
      <c r="L182" s="347" t="s">
        <v>250</v>
      </c>
      <c r="M182" s="347" t="s">
        <v>250</v>
      </c>
      <c r="N182" s="353" t="s">
        <v>1166</v>
      </c>
      <c r="O182" s="345"/>
      <c r="Q182" s="349">
        <f t="shared" ref="Q182:Q188" si="72">O182</f>
        <v>0</v>
      </c>
      <c r="S182" s="345"/>
      <c r="U182" s="349">
        <f t="shared" ref="U182:U188" si="73">S182</f>
        <v>0</v>
      </c>
    </row>
    <row r="183" spans="1:21" s="319" customFormat="1" ht="15" customHeight="1">
      <c r="A183" s="319">
        <v>173</v>
      </c>
      <c r="B183" s="319">
        <f t="shared" si="58"/>
        <v>6</v>
      </c>
      <c r="C183" s="320">
        <f t="shared" si="59"/>
        <v>707222</v>
      </c>
      <c r="D183" s="320"/>
      <c r="E183" s="320"/>
      <c r="F183" s="347" t="s">
        <v>250</v>
      </c>
      <c r="G183" s="347" t="s">
        <v>250</v>
      </c>
      <c r="H183" s="347" t="s">
        <v>250</v>
      </c>
      <c r="I183" s="347" t="s">
        <v>250</v>
      </c>
      <c r="J183" s="353">
        <v>707222</v>
      </c>
      <c r="K183" s="347" t="s">
        <v>250</v>
      </c>
      <c r="L183" s="347" t="s">
        <v>250</v>
      </c>
      <c r="M183" s="347" t="s">
        <v>250</v>
      </c>
      <c r="N183" s="353" t="s">
        <v>1167</v>
      </c>
      <c r="O183" s="345"/>
      <c r="Q183" s="349">
        <f t="shared" si="72"/>
        <v>0</v>
      </c>
      <c r="S183" s="345"/>
      <c r="U183" s="349">
        <f t="shared" si="73"/>
        <v>0</v>
      </c>
    </row>
    <row r="184" spans="1:21" s="319" customFormat="1" ht="15" customHeight="1">
      <c r="A184" s="319">
        <v>174</v>
      </c>
      <c r="B184" s="319">
        <f t="shared" si="58"/>
        <v>6</v>
      </c>
      <c r="C184" s="320">
        <f t="shared" si="59"/>
        <v>707223</v>
      </c>
      <c r="D184" s="320"/>
      <c r="E184" s="320"/>
      <c r="F184" s="347" t="s">
        <v>250</v>
      </c>
      <c r="G184" s="347" t="s">
        <v>250</v>
      </c>
      <c r="H184" s="347" t="s">
        <v>250</v>
      </c>
      <c r="I184" s="347" t="s">
        <v>250</v>
      </c>
      <c r="J184" s="353">
        <v>707223</v>
      </c>
      <c r="K184" s="347" t="s">
        <v>250</v>
      </c>
      <c r="L184" s="347" t="s">
        <v>250</v>
      </c>
      <c r="M184" s="347" t="s">
        <v>250</v>
      </c>
      <c r="N184" s="353" t="s">
        <v>1168</v>
      </c>
      <c r="O184" s="345"/>
      <c r="Q184" s="349">
        <f t="shared" si="72"/>
        <v>0</v>
      </c>
      <c r="S184" s="345"/>
      <c r="U184" s="349">
        <f t="shared" si="73"/>
        <v>0</v>
      </c>
    </row>
    <row r="185" spans="1:21" s="319" customFormat="1" ht="15" customHeight="1">
      <c r="A185" s="319">
        <v>175</v>
      </c>
      <c r="B185" s="319">
        <f t="shared" si="58"/>
        <v>6</v>
      </c>
      <c r="C185" s="320">
        <f t="shared" si="59"/>
        <v>707224</v>
      </c>
      <c r="D185" s="320"/>
      <c r="E185" s="320"/>
      <c r="F185" s="347" t="s">
        <v>250</v>
      </c>
      <c r="G185" s="347" t="s">
        <v>250</v>
      </c>
      <c r="H185" s="347" t="s">
        <v>250</v>
      </c>
      <c r="I185" s="347" t="s">
        <v>250</v>
      </c>
      <c r="J185" s="353">
        <v>707224</v>
      </c>
      <c r="K185" s="347" t="s">
        <v>250</v>
      </c>
      <c r="L185" s="347" t="s">
        <v>250</v>
      </c>
      <c r="M185" s="347" t="s">
        <v>250</v>
      </c>
      <c r="N185" s="353" t="s">
        <v>1169</v>
      </c>
      <c r="O185" s="345"/>
      <c r="Q185" s="349">
        <f t="shared" si="72"/>
        <v>0</v>
      </c>
      <c r="S185" s="345"/>
      <c r="U185" s="349">
        <f t="shared" si="73"/>
        <v>0</v>
      </c>
    </row>
    <row r="186" spans="1:21" s="319" customFormat="1" ht="15" customHeight="1">
      <c r="A186" s="319">
        <v>176</v>
      </c>
      <c r="B186" s="319">
        <f t="shared" si="58"/>
        <v>6</v>
      </c>
      <c r="C186" s="320">
        <f t="shared" si="59"/>
        <v>707225</v>
      </c>
      <c r="D186" s="320"/>
      <c r="E186" s="320"/>
      <c r="F186" s="347" t="s">
        <v>250</v>
      </c>
      <c r="G186" s="347" t="s">
        <v>250</v>
      </c>
      <c r="H186" s="347" t="s">
        <v>250</v>
      </c>
      <c r="I186" s="347" t="s">
        <v>250</v>
      </c>
      <c r="J186" s="353">
        <v>707225</v>
      </c>
      <c r="K186" s="347" t="s">
        <v>250</v>
      </c>
      <c r="L186" s="347" t="s">
        <v>250</v>
      </c>
      <c r="M186" s="347" t="s">
        <v>250</v>
      </c>
      <c r="N186" s="353" t="s">
        <v>1170</v>
      </c>
      <c r="O186" s="345"/>
      <c r="Q186" s="349">
        <f t="shared" si="72"/>
        <v>0</v>
      </c>
      <c r="S186" s="345"/>
      <c r="U186" s="349">
        <f t="shared" si="73"/>
        <v>0</v>
      </c>
    </row>
    <row r="187" spans="1:21" s="319" customFormat="1" ht="15" customHeight="1">
      <c r="A187" s="319">
        <v>177</v>
      </c>
      <c r="B187" s="319">
        <f t="shared" si="58"/>
        <v>6</v>
      </c>
      <c r="C187" s="320">
        <f t="shared" si="59"/>
        <v>707226</v>
      </c>
      <c r="D187" s="320"/>
      <c r="E187" s="320"/>
      <c r="F187" s="347" t="s">
        <v>250</v>
      </c>
      <c r="G187" s="347" t="s">
        <v>250</v>
      </c>
      <c r="H187" s="347" t="s">
        <v>250</v>
      </c>
      <c r="I187" s="347" t="s">
        <v>250</v>
      </c>
      <c r="J187" s="353">
        <v>707226</v>
      </c>
      <c r="K187" s="347" t="s">
        <v>250</v>
      </c>
      <c r="L187" s="347" t="s">
        <v>250</v>
      </c>
      <c r="M187" s="347" t="s">
        <v>250</v>
      </c>
      <c r="N187" s="353" t="s">
        <v>1171</v>
      </c>
      <c r="O187" s="345"/>
      <c r="Q187" s="349">
        <f t="shared" si="72"/>
        <v>0</v>
      </c>
      <c r="S187" s="345"/>
      <c r="U187" s="349">
        <f t="shared" si="73"/>
        <v>0</v>
      </c>
    </row>
    <row r="188" spans="1:21" s="319" customFormat="1" ht="15" customHeight="1">
      <c r="A188" s="319">
        <v>178</v>
      </c>
      <c r="B188" s="319">
        <f t="shared" si="58"/>
        <v>6</v>
      </c>
      <c r="C188" s="320">
        <f t="shared" si="59"/>
        <v>707228</v>
      </c>
      <c r="D188" s="320"/>
      <c r="E188" s="320"/>
      <c r="F188" s="347" t="s">
        <v>250</v>
      </c>
      <c r="G188" s="347" t="s">
        <v>250</v>
      </c>
      <c r="H188" s="347" t="s">
        <v>250</v>
      </c>
      <c r="I188" s="347" t="s">
        <v>250</v>
      </c>
      <c r="J188" s="353">
        <v>707228</v>
      </c>
      <c r="K188" s="347" t="s">
        <v>250</v>
      </c>
      <c r="L188" s="347" t="s">
        <v>250</v>
      </c>
      <c r="M188" s="347" t="s">
        <v>250</v>
      </c>
      <c r="N188" s="353" t="s">
        <v>1172</v>
      </c>
      <c r="O188" s="345"/>
      <c r="Q188" s="349">
        <f t="shared" si="72"/>
        <v>0</v>
      </c>
      <c r="S188" s="345"/>
      <c r="U188" s="349">
        <f t="shared" si="73"/>
        <v>0</v>
      </c>
    </row>
    <row r="189" spans="1:21" s="319" customFormat="1" ht="15" customHeight="1">
      <c r="A189" s="319">
        <v>179</v>
      </c>
      <c r="B189" s="319">
        <f t="shared" si="58"/>
        <v>5</v>
      </c>
      <c r="C189" s="320">
        <f t="shared" si="59"/>
        <v>70723</v>
      </c>
      <c r="D189" s="320"/>
      <c r="E189" s="320"/>
      <c r="F189" s="347" t="s">
        <v>250</v>
      </c>
      <c r="G189" s="347" t="s">
        <v>250</v>
      </c>
      <c r="H189" s="347" t="s">
        <v>250</v>
      </c>
      <c r="I189" s="348">
        <v>70723</v>
      </c>
      <c r="J189" s="347" t="s">
        <v>250</v>
      </c>
      <c r="K189" s="347" t="s">
        <v>250</v>
      </c>
      <c r="L189" s="347" t="s">
        <v>250</v>
      </c>
      <c r="M189" s="347" t="s">
        <v>250</v>
      </c>
      <c r="N189" s="348" t="s">
        <v>1173</v>
      </c>
      <c r="O189" s="345"/>
      <c r="Q189" s="349">
        <f>O189-Q190-Q191-Q192-Q193</f>
        <v>0</v>
      </c>
      <c r="S189" s="345"/>
      <c r="U189" s="349">
        <f>S189+U190+U191+U192+U193</f>
        <v>0</v>
      </c>
    </row>
    <row r="190" spans="1:21" s="319" customFormat="1" ht="15" customHeight="1">
      <c r="A190" s="319">
        <v>180</v>
      </c>
      <c r="B190" s="319">
        <f t="shared" si="58"/>
        <v>6</v>
      </c>
      <c r="C190" s="320">
        <f t="shared" si="59"/>
        <v>707231</v>
      </c>
      <c r="D190" s="320"/>
      <c r="E190" s="320"/>
      <c r="F190" s="347" t="s">
        <v>250</v>
      </c>
      <c r="G190" s="347" t="s">
        <v>250</v>
      </c>
      <c r="H190" s="347" t="s">
        <v>250</v>
      </c>
      <c r="I190" s="347" t="s">
        <v>250</v>
      </c>
      <c r="J190" s="353">
        <v>707231</v>
      </c>
      <c r="K190" s="347" t="s">
        <v>250</v>
      </c>
      <c r="L190" s="347" t="s">
        <v>250</v>
      </c>
      <c r="M190" s="347" t="s">
        <v>250</v>
      </c>
      <c r="N190" s="353" t="s">
        <v>1174</v>
      </c>
      <c r="O190" s="345"/>
      <c r="Q190" s="349">
        <f t="shared" ref="Q190:Q193" si="74">O190</f>
        <v>0</v>
      </c>
      <c r="S190" s="345"/>
      <c r="U190" s="349">
        <f t="shared" ref="U190:U193" si="75">S190</f>
        <v>0</v>
      </c>
    </row>
    <row r="191" spans="1:21" s="319" customFormat="1" ht="15" customHeight="1">
      <c r="A191" s="319">
        <v>181</v>
      </c>
      <c r="B191" s="319">
        <f t="shared" si="58"/>
        <v>6</v>
      </c>
      <c r="C191" s="320">
        <f t="shared" si="59"/>
        <v>707232</v>
      </c>
      <c r="D191" s="320"/>
      <c r="E191" s="320"/>
      <c r="F191" s="347" t="s">
        <v>250</v>
      </c>
      <c r="G191" s="347" t="s">
        <v>250</v>
      </c>
      <c r="H191" s="347" t="s">
        <v>250</v>
      </c>
      <c r="I191" s="347" t="s">
        <v>250</v>
      </c>
      <c r="J191" s="353">
        <v>707232</v>
      </c>
      <c r="K191" s="347" t="s">
        <v>250</v>
      </c>
      <c r="L191" s="347" t="s">
        <v>250</v>
      </c>
      <c r="M191" s="347" t="s">
        <v>250</v>
      </c>
      <c r="N191" s="353" t="s">
        <v>1175</v>
      </c>
      <c r="O191" s="345"/>
      <c r="Q191" s="349">
        <f t="shared" si="74"/>
        <v>0</v>
      </c>
      <c r="S191" s="345"/>
      <c r="U191" s="349">
        <f t="shared" si="75"/>
        <v>0</v>
      </c>
    </row>
    <row r="192" spans="1:21" s="319" customFormat="1" ht="15" customHeight="1">
      <c r="A192" s="319">
        <v>182</v>
      </c>
      <c r="B192" s="319">
        <f t="shared" si="58"/>
        <v>6</v>
      </c>
      <c r="C192" s="320">
        <f t="shared" si="59"/>
        <v>707233</v>
      </c>
      <c r="D192" s="320"/>
      <c r="E192" s="320"/>
      <c r="F192" s="347" t="s">
        <v>250</v>
      </c>
      <c r="G192" s="347" t="s">
        <v>250</v>
      </c>
      <c r="H192" s="347" t="s">
        <v>250</v>
      </c>
      <c r="I192" s="347" t="s">
        <v>250</v>
      </c>
      <c r="J192" s="353">
        <v>707233</v>
      </c>
      <c r="K192" s="347" t="s">
        <v>250</v>
      </c>
      <c r="L192" s="347" t="s">
        <v>250</v>
      </c>
      <c r="M192" s="347" t="s">
        <v>250</v>
      </c>
      <c r="N192" s="353" t="s">
        <v>1176</v>
      </c>
      <c r="O192" s="345"/>
      <c r="Q192" s="349">
        <f t="shared" si="74"/>
        <v>0</v>
      </c>
      <c r="S192" s="345"/>
      <c r="U192" s="349">
        <f t="shared" si="75"/>
        <v>0</v>
      </c>
    </row>
    <row r="193" spans="1:21" s="319" customFormat="1" ht="15" customHeight="1">
      <c r="A193" s="319">
        <v>183</v>
      </c>
      <c r="B193" s="319">
        <f t="shared" si="58"/>
        <v>6</v>
      </c>
      <c r="C193" s="320">
        <f t="shared" si="59"/>
        <v>707238</v>
      </c>
      <c r="D193" s="320"/>
      <c r="E193" s="320"/>
      <c r="F193" s="347" t="s">
        <v>250</v>
      </c>
      <c r="G193" s="347" t="s">
        <v>250</v>
      </c>
      <c r="H193" s="347" t="s">
        <v>250</v>
      </c>
      <c r="I193" s="347" t="s">
        <v>250</v>
      </c>
      <c r="J193" s="353">
        <v>707238</v>
      </c>
      <c r="K193" s="347" t="s">
        <v>250</v>
      </c>
      <c r="L193" s="347" t="s">
        <v>250</v>
      </c>
      <c r="M193" s="347" t="s">
        <v>250</v>
      </c>
      <c r="N193" s="353" t="s">
        <v>1177</v>
      </c>
      <c r="O193" s="345"/>
      <c r="Q193" s="349">
        <f t="shared" si="74"/>
        <v>0</v>
      </c>
      <c r="S193" s="345"/>
      <c r="U193" s="349">
        <f t="shared" si="75"/>
        <v>0</v>
      </c>
    </row>
    <row r="194" spans="1:21" s="319" customFormat="1" ht="15" customHeight="1">
      <c r="A194" s="319">
        <v>184</v>
      </c>
      <c r="B194" s="319">
        <f t="shared" si="58"/>
        <v>5</v>
      </c>
      <c r="C194" s="320">
        <f t="shared" si="59"/>
        <v>70724</v>
      </c>
      <c r="D194" s="320"/>
      <c r="E194" s="320"/>
      <c r="F194" s="347" t="s">
        <v>250</v>
      </c>
      <c r="G194" s="347" t="s">
        <v>250</v>
      </c>
      <c r="H194" s="347" t="s">
        <v>250</v>
      </c>
      <c r="I194" s="348">
        <v>70724</v>
      </c>
      <c r="J194" s="347" t="s">
        <v>250</v>
      </c>
      <c r="K194" s="347" t="s">
        <v>250</v>
      </c>
      <c r="L194" s="347" t="s">
        <v>250</v>
      </c>
      <c r="M194" s="347" t="s">
        <v>250</v>
      </c>
      <c r="N194" s="348" t="s">
        <v>1178</v>
      </c>
      <c r="O194" s="345"/>
      <c r="Q194" s="349">
        <f>O194-Q195-Q196-Q197-Q198</f>
        <v>0</v>
      </c>
      <c r="S194" s="345"/>
      <c r="U194" s="349">
        <f>S194+U195+U196+U197+U198</f>
        <v>0</v>
      </c>
    </row>
    <row r="195" spans="1:21" s="319" customFormat="1" ht="15" customHeight="1">
      <c r="A195" s="319">
        <v>185</v>
      </c>
      <c r="B195" s="319">
        <f t="shared" si="58"/>
        <v>6</v>
      </c>
      <c r="C195" s="320">
        <f t="shared" si="59"/>
        <v>707241</v>
      </c>
      <c r="D195" s="320"/>
      <c r="E195" s="320"/>
      <c r="F195" s="347" t="s">
        <v>250</v>
      </c>
      <c r="G195" s="347" t="s">
        <v>250</v>
      </c>
      <c r="H195" s="347" t="s">
        <v>250</v>
      </c>
      <c r="I195" s="347" t="s">
        <v>250</v>
      </c>
      <c r="J195" s="353">
        <v>707241</v>
      </c>
      <c r="K195" s="347" t="s">
        <v>250</v>
      </c>
      <c r="L195" s="347" t="s">
        <v>250</v>
      </c>
      <c r="M195" s="347" t="s">
        <v>250</v>
      </c>
      <c r="N195" s="353" t="s">
        <v>1179</v>
      </c>
      <c r="O195" s="345"/>
      <c r="Q195" s="349">
        <f t="shared" ref="Q195:Q198" si="76">O195</f>
        <v>0</v>
      </c>
      <c r="S195" s="345"/>
      <c r="U195" s="349">
        <f t="shared" ref="U195:U198" si="77">S195</f>
        <v>0</v>
      </c>
    </row>
    <row r="196" spans="1:21" s="319" customFormat="1" ht="15" customHeight="1">
      <c r="A196" s="319">
        <v>186</v>
      </c>
      <c r="B196" s="319">
        <f t="shared" si="58"/>
        <v>6</v>
      </c>
      <c r="C196" s="320">
        <f t="shared" si="59"/>
        <v>707242</v>
      </c>
      <c r="D196" s="320"/>
      <c r="E196" s="320"/>
      <c r="F196" s="347" t="s">
        <v>250</v>
      </c>
      <c r="G196" s="347" t="s">
        <v>250</v>
      </c>
      <c r="H196" s="347" t="s">
        <v>250</v>
      </c>
      <c r="I196" s="347" t="s">
        <v>250</v>
      </c>
      <c r="J196" s="353">
        <v>707242</v>
      </c>
      <c r="K196" s="347" t="s">
        <v>250</v>
      </c>
      <c r="L196" s="347" t="s">
        <v>250</v>
      </c>
      <c r="M196" s="347" t="s">
        <v>250</v>
      </c>
      <c r="N196" s="353" t="s">
        <v>1180</v>
      </c>
      <c r="O196" s="345"/>
      <c r="Q196" s="349">
        <f t="shared" si="76"/>
        <v>0</v>
      </c>
      <c r="S196" s="345"/>
      <c r="U196" s="349">
        <f t="shared" si="77"/>
        <v>0</v>
      </c>
    </row>
    <row r="197" spans="1:21" s="319" customFormat="1" ht="15" customHeight="1">
      <c r="A197" s="319">
        <v>187</v>
      </c>
      <c r="B197" s="319">
        <f t="shared" si="58"/>
        <v>6</v>
      </c>
      <c r="C197" s="320">
        <f t="shared" si="59"/>
        <v>707243</v>
      </c>
      <c r="D197" s="320"/>
      <c r="E197" s="320"/>
      <c r="F197" s="347" t="s">
        <v>250</v>
      </c>
      <c r="G197" s="347" t="s">
        <v>250</v>
      </c>
      <c r="H197" s="347" t="s">
        <v>250</v>
      </c>
      <c r="I197" s="347" t="s">
        <v>250</v>
      </c>
      <c r="J197" s="353">
        <v>707243</v>
      </c>
      <c r="K197" s="347" t="s">
        <v>250</v>
      </c>
      <c r="L197" s="347" t="s">
        <v>250</v>
      </c>
      <c r="M197" s="347" t="s">
        <v>250</v>
      </c>
      <c r="N197" s="353" t="s">
        <v>1181</v>
      </c>
      <c r="O197" s="345"/>
      <c r="Q197" s="349">
        <f t="shared" si="76"/>
        <v>0</v>
      </c>
      <c r="S197" s="345"/>
      <c r="U197" s="349">
        <f t="shared" si="77"/>
        <v>0</v>
      </c>
    </row>
    <row r="198" spans="1:21" s="319" customFormat="1" ht="15" customHeight="1">
      <c r="A198" s="319">
        <v>188</v>
      </c>
      <c r="B198" s="319">
        <f t="shared" si="58"/>
        <v>6</v>
      </c>
      <c r="C198" s="320">
        <f t="shared" si="59"/>
        <v>707248</v>
      </c>
      <c r="D198" s="320"/>
      <c r="E198" s="320"/>
      <c r="F198" s="347" t="s">
        <v>250</v>
      </c>
      <c r="G198" s="347" t="s">
        <v>250</v>
      </c>
      <c r="H198" s="347" t="s">
        <v>250</v>
      </c>
      <c r="I198" s="347" t="s">
        <v>250</v>
      </c>
      <c r="J198" s="353">
        <v>707248</v>
      </c>
      <c r="K198" s="347" t="s">
        <v>250</v>
      </c>
      <c r="L198" s="347" t="s">
        <v>250</v>
      </c>
      <c r="M198" s="347" t="s">
        <v>250</v>
      </c>
      <c r="N198" s="353" t="s">
        <v>1182</v>
      </c>
      <c r="O198" s="345"/>
      <c r="Q198" s="349">
        <f t="shared" si="76"/>
        <v>0</v>
      </c>
      <c r="S198" s="345"/>
      <c r="U198" s="349">
        <f t="shared" si="77"/>
        <v>0</v>
      </c>
    </row>
    <row r="199" spans="1:21" s="319" customFormat="1" ht="15" customHeight="1">
      <c r="A199" s="319">
        <v>189</v>
      </c>
      <c r="B199" s="319">
        <f t="shared" si="58"/>
        <v>5</v>
      </c>
      <c r="C199" s="320">
        <f t="shared" si="59"/>
        <v>70725</v>
      </c>
      <c r="D199" s="320"/>
      <c r="E199" s="320"/>
      <c r="F199" s="347" t="s">
        <v>250</v>
      </c>
      <c r="G199" s="347" t="s">
        <v>250</v>
      </c>
      <c r="H199" s="347" t="s">
        <v>250</v>
      </c>
      <c r="I199" s="348">
        <v>70725</v>
      </c>
      <c r="J199" s="347" t="s">
        <v>250</v>
      </c>
      <c r="K199" s="347" t="s">
        <v>250</v>
      </c>
      <c r="L199" s="347" t="s">
        <v>250</v>
      </c>
      <c r="M199" s="347" t="s">
        <v>250</v>
      </c>
      <c r="N199" s="348" t="s">
        <v>1183</v>
      </c>
      <c r="O199" s="345"/>
      <c r="Q199" s="349">
        <f>O199-SUM(Q200:Q223)</f>
        <v>0</v>
      </c>
      <c r="S199" s="345"/>
      <c r="U199" s="349">
        <f>S199+U200+U207+U211+U221+U222+U223</f>
        <v>0</v>
      </c>
    </row>
    <row r="200" spans="1:21" s="319" customFormat="1" ht="15" customHeight="1">
      <c r="A200" s="319">
        <v>190</v>
      </c>
      <c r="B200" s="319">
        <f t="shared" si="58"/>
        <v>6</v>
      </c>
      <c r="C200" s="320">
        <f t="shared" si="59"/>
        <v>707251</v>
      </c>
      <c r="D200" s="320"/>
      <c r="E200" s="320"/>
      <c r="F200" s="347" t="s">
        <v>250</v>
      </c>
      <c r="G200" s="347" t="s">
        <v>250</v>
      </c>
      <c r="H200" s="347" t="s">
        <v>250</v>
      </c>
      <c r="I200" s="347" t="s">
        <v>250</v>
      </c>
      <c r="J200" s="353">
        <v>707251</v>
      </c>
      <c r="K200" s="347" t="s">
        <v>250</v>
      </c>
      <c r="L200" s="347" t="s">
        <v>250</v>
      </c>
      <c r="M200" s="347" t="s">
        <v>250</v>
      </c>
      <c r="N200" s="353" t="s">
        <v>1184</v>
      </c>
      <c r="O200" s="345"/>
      <c r="Q200" s="349">
        <f>O200-Q201-Q202-Q203-Q204-Q205-Q206</f>
        <v>0</v>
      </c>
      <c r="S200" s="345"/>
      <c r="U200" s="349">
        <f>S200+U201+U202+U203+U204+U205+U206</f>
        <v>0</v>
      </c>
    </row>
    <row r="201" spans="1:21" s="319" customFormat="1" ht="15" customHeight="1">
      <c r="A201" s="319">
        <v>191</v>
      </c>
      <c r="B201" s="319">
        <f t="shared" si="58"/>
        <v>7</v>
      </c>
      <c r="C201" s="320">
        <f t="shared" si="59"/>
        <v>7072511</v>
      </c>
      <c r="D201" s="320"/>
      <c r="E201" s="320"/>
      <c r="F201" s="347" t="s">
        <v>250</v>
      </c>
      <c r="G201" s="347" t="s">
        <v>250</v>
      </c>
      <c r="H201" s="347" t="s">
        <v>250</v>
      </c>
      <c r="I201" s="347" t="s">
        <v>250</v>
      </c>
      <c r="J201" s="347" t="s">
        <v>250</v>
      </c>
      <c r="K201" s="354">
        <v>7072511</v>
      </c>
      <c r="L201" s="347" t="s">
        <v>250</v>
      </c>
      <c r="M201" s="347" t="s">
        <v>250</v>
      </c>
      <c r="N201" s="354" t="s">
        <v>1185</v>
      </c>
      <c r="O201" s="345"/>
      <c r="Q201" s="349">
        <f t="shared" ref="Q201:Q206" si="78">O201</f>
        <v>0</v>
      </c>
      <c r="S201" s="345"/>
      <c r="U201" s="349">
        <f t="shared" ref="U201:U206" si="79">S201</f>
        <v>0</v>
      </c>
    </row>
    <row r="202" spans="1:21" s="319" customFormat="1" ht="15" customHeight="1">
      <c r="A202" s="319">
        <v>192</v>
      </c>
      <c r="B202" s="319">
        <f t="shared" si="58"/>
        <v>7</v>
      </c>
      <c r="C202" s="320">
        <f t="shared" si="59"/>
        <v>7072512</v>
      </c>
      <c r="D202" s="320"/>
      <c r="E202" s="320"/>
      <c r="F202" s="347" t="s">
        <v>250</v>
      </c>
      <c r="G202" s="347" t="s">
        <v>250</v>
      </c>
      <c r="H202" s="347" t="s">
        <v>250</v>
      </c>
      <c r="I202" s="347" t="s">
        <v>250</v>
      </c>
      <c r="J202" s="347" t="s">
        <v>250</v>
      </c>
      <c r="K202" s="354">
        <v>7072512</v>
      </c>
      <c r="L202" s="347" t="s">
        <v>250</v>
      </c>
      <c r="M202" s="347" t="s">
        <v>250</v>
      </c>
      <c r="N202" s="354" t="s">
        <v>1186</v>
      </c>
      <c r="O202" s="345"/>
      <c r="Q202" s="349">
        <f t="shared" si="78"/>
        <v>0</v>
      </c>
      <c r="S202" s="345"/>
      <c r="U202" s="349">
        <f t="shared" si="79"/>
        <v>0</v>
      </c>
    </row>
    <row r="203" spans="1:21" s="319" customFormat="1" ht="15" customHeight="1">
      <c r="A203" s="319">
        <v>193</v>
      </c>
      <c r="B203" s="319">
        <f t="shared" ref="B203:B266" si="80">LEN(C203)</f>
        <v>7</v>
      </c>
      <c r="C203" s="320">
        <f t="shared" ref="C203:C266" si="81">MAX(F203:M203)</f>
        <v>7072513</v>
      </c>
      <c r="D203" s="320"/>
      <c r="E203" s="320"/>
      <c r="F203" s="347" t="s">
        <v>250</v>
      </c>
      <c r="G203" s="347" t="s">
        <v>250</v>
      </c>
      <c r="H203" s="347" t="s">
        <v>250</v>
      </c>
      <c r="I203" s="347" t="s">
        <v>250</v>
      </c>
      <c r="J203" s="347" t="s">
        <v>250</v>
      </c>
      <c r="K203" s="354">
        <v>7072513</v>
      </c>
      <c r="L203" s="347" t="s">
        <v>250</v>
      </c>
      <c r="M203" s="347" t="s">
        <v>250</v>
      </c>
      <c r="N203" s="354" t="s">
        <v>1187</v>
      </c>
      <c r="O203" s="345"/>
      <c r="Q203" s="349">
        <f t="shared" si="78"/>
        <v>0</v>
      </c>
      <c r="S203" s="345"/>
      <c r="U203" s="349">
        <f t="shared" si="79"/>
        <v>0</v>
      </c>
    </row>
    <row r="204" spans="1:21" s="319" customFormat="1" ht="15" customHeight="1">
      <c r="A204" s="319">
        <v>194</v>
      </c>
      <c r="B204" s="319">
        <f t="shared" si="80"/>
        <v>7</v>
      </c>
      <c r="C204" s="320">
        <f t="shared" si="81"/>
        <v>7072514</v>
      </c>
      <c r="D204" s="320"/>
      <c r="E204" s="320"/>
      <c r="F204" s="347" t="s">
        <v>250</v>
      </c>
      <c r="G204" s="347" t="s">
        <v>250</v>
      </c>
      <c r="H204" s="347" t="s">
        <v>250</v>
      </c>
      <c r="I204" s="347" t="s">
        <v>250</v>
      </c>
      <c r="J204" s="347" t="s">
        <v>250</v>
      </c>
      <c r="K204" s="354">
        <v>7072514</v>
      </c>
      <c r="L204" s="347" t="s">
        <v>250</v>
      </c>
      <c r="M204" s="347" t="s">
        <v>250</v>
      </c>
      <c r="N204" s="354" t="s">
        <v>1188</v>
      </c>
      <c r="O204" s="345"/>
      <c r="Q204" s="349">
        <f t="shared" si="78"/>
        <v>0</v>
      </c>
      <c r="S204" s="345"/>
      <c r="U204" s="349">
        <f t="shared" si="79"/>
        <v>0</v>
      </c>
    </row>
    <row r="205" spans="1:21" s="319" customFormat="1" ht="15" customHeight="1">
      <c r="A205" s="319">
        <v>195</v>
      </c>
      <c r="B205" s="319">
        <f t="shared" si="80"/>
        <v>7</v>
      </c>
      <c r="C205" s="320">
        <f t="shared" si="81"/>
        <v>7072515</v>
      </c>
      <c r="D205" s="320"/>
      <c r="E205" s="320"/>
      <c r="F205" s="347" t="s">
        <v>250</v>
      </c>
      <c r="G205" s="347" t="s">
        <v>250</v>
      </c>
      <c r="H205" s="347" t="s">
        <v>250</v>
      </c>
      <c r="I205" s="347" t="s">
        <v>250</v>
      </c>
      <c r="J205" s="347" t="s">
        <v>250</v>
      </c>
      <c r="K205" s="354">
        <v>7072515</v>
      </c>
      <c r="L205" s="347" t="s">
        <v>250</v>
      </c>
      <c r="M205" s="347" t="s">
        <v>250</v>
      </c>
      <c r="N205" s="354" t="s">
        <v>1189</v>
      </c>
      <c r="O205" s="345"/>
      <c r="Q205" s="349">
        <f t="shared" si="78"/>
        <v>0</v>
      </c>
      <c r="S205" s="345"/>
      <c r="U205" s="349">
        <f t="shared" si="79"/>
        <v>0</v>
      </c>
    </row>
    <row r="206" spans="1:21" s="319" customFormat="1" ht="15" customHeight="1">
      <c r="A206" s="319">
        <v>196</v>
      </c>
      <c r="B206" s="319">
        <f t="shared" si="80"/>
        <v>7</v>
      </c>
      <c r="C206" s="320">
        <f t="shared" si="81"/>
        <v>7072518</v>
      </c>
      <c r="D206" s="320"/>
      <c r="E206" s="320"/>
      <c r="F206" s="347" t="s">
        <v>250</v>
      </c>
      <c r="G206" s="347" t="s">
        <v>250</v>
      </c>
      <c r="H206" s="347" t="s">
        <v>250</v>
      </c>
      <c r="I206" s="347" t="s">
        <v>250</v>
      </c>
      <c r="J206" s="347" t="s">
        <v>250</v>
      </c>
      <c r="K206" s="354">
        <v>7072518</v>
      </c>
      <c r="L206" s="347" t="s">
        <v>250</v>
      </c>
      <c r="M206" s="347" t="s">
        <v>250</v>
      </c>
      <c r="N206" s="354" t="s">
        <v>1190</v>
      </c>
      <c r="O206" s="345"/>
      <c r="Q206" s="349">
        <f t="shared" si="78"/>
        <v>0</v>
      </c>
      <c r="S206" s="345"/>
      <c r="U206" s="349">
        <f t="shared" si="79"/>
        <v>0</v>
      </c>
    </row>
    <row r="207" spans="1:21" s="319" customFormat="1" ht="15" customHeight="1">
      <c r="A207" s="319">
        <v>197</v>
      </c>
      <c r="B207" s="319">
        <f t="shared" si="80"/>
        <v>6</v>
      </c>
      <c r="C207" s="320">
        <f t="shared" si="81"/>
        <v>707252</v>
      </c>
      <c r="D207" s="320"/>
      <c r="E207" s="320"/>
      <c r="F207" s="347" t="s">
        <v>250</v>
      </c>
      <c r="G207" s="347" t="s">
        <v>250</v>
      </c>
      <c r="H207" s="347" t="s">
        <v>250</v>
      </c>
      <c r="I207" s="347" t="s">
        <v>250</v>
      </c>
      <c r="J207" s="353">
        <v>707252</v>
      </c>
      <c r="K207" s="347" t="s">
        <v>250</v>
      </c>
      <c r="L207" s="347" t="s">
        <v>250</v>
      </c>
      <c r="M207" s="347" t="s">
        <v>250</v>
      </c>
      <c r="N207" s="353" t="s">
        <v>1191</v>
      </c>
      <c r="O207" s="345"/>
      <c r="Q207" s="349">
        <f>O207-Q208-Q209-Q210</f>
        <v>0</v>
      </c>
      <c r="S207" s="345"/>
      <c r="U207" s="349">
        <f>S207+U208+U209+U210</f>
        <v>0</v>
      </c>
    </row>
    <row r="208" spans="1:21" s="319" customFormat="1" ht="15" customHeight="1">
      <c r="A208" s="319">
        <v>198</v>
      </c>
      <c r="B208" s="319">
        <f t="shared" si="80"/>
        <v>7</v>
      </c>
      <c r="C208" s="320">
        <f t="shared" si="81"/>
        <v>7072521</v>
      </c>
      <c r="D208" s="320"/>
      <c r="E208" s="320"/>
      <c r="F208" s="347" t="s">
        <v>250</v>
      </c>
      <c r="G208" s="347" t="s">
        <v>250</v>
      </c>
      <c r="H208" s="347" t="s">
        <v>250</v>
      </c>
      <c r="I208" s="347" t="s">
        <v>250</v>
      </c>
      <c r="J208" s="347" t="s">
        <v>250</v>
      </c>
      <c r="K208" s="354">
        <v>7072521</v>
      </c>
      <c r="L208" s="347" t="s">
        <v>250</v>
      </c>
      <c r="M208" s="347" t="s">
        <v>250</v>
      </c>
      <c r="N208" s="354" t="s">
        <v>1192</v>
      </c>
      <c r="O208" s="345"/>
      <c r="Q208" s="349">
        <f t="shared" ref="Q208:Q210" si="82">O208</f>
        <v>0</v>
      </c>
      <c r="S208" s="345"/>
      <c r="U208" s="349">
        <f t="shared" ref="U208:U210" si="83">S208</f>
        <v>0</v>
      </c>
    </row>
    <row r="209" spans="1:21" s="319" customFormat="1" ht="15" customHeight="1">
      <c r="A209" s="319">
        <v>199</v>
      </c>
      <c r="B209" s="319">
        <f t="shared" si="80"/>
        <v>7</v>
      </c>
      <c r="C209" s="320">
        <f t="shared" si="81"/>
        <v>7072522</v>
      </c>
      <c r="D209" s="320"/>
      <c r="E209" s="320"/>
      <c r="F209" s="347" t="s">
        <v>250</v>
      </c>
      <c r="G209" s="347" t="s">
        <v>250</v>
      </c>
      <c r="H209" s="347" t="s">
        <v>250</v>
      </c>
      <c r="I209" s="347" t="s">
        <v>250</v>
      </c>
      <c r="J209" s="347" t="s">
        <v>250</v>
      </c>
      <c r="K209" s="354">
        <v>7072522</v>
      </c>
      <c r="L209" s="347" t="s">
        <v>250</v>
      </c>
      <c r="M209" s="347" t="s">
        <v>250</v>
      </c>
      <c r="N209" s="354" t="s">
        <v>1193</v>
      </c>
      <c r="O209" s="345"/>
      <c r="Q209" s="349">
        <f t="shared" si="82"/>
        <v>0</v>
      </c>
      <c r="S209" s="345"/>
      <c r="U209" s="349">
        <f t="shared" si="83"/>
        <v>0</v>
      </c>
    </row>
    <row r="210" spans="1:21" s="319" customFormat="1" ht="15" customHeight="1">
      <c r="A210" s="319">
        <v>200</v>
      </c>
      <c r="B210" s="319">
        <f t="shared" si="80"/>
        <v>7</v>
      </c>
      <c r="C210" s="320">
        <f t="shared" si="81"/>
        <v>7072528</v>
      </c>
      <c r="D210" s="320"/>
      <c r="E210" s="320"/>
      <c r="F210" s="347" t="s">
        <v>250</v>
      </c>
      <c r="G210" s="347" t="s">
        <v>250</v>
      </c>
      <c r="H210" s="347" t="s">
        <v>250</v>
      </c>
      <c r="I210" s="347" t="s">
        <v>250</v>
      </c>
      <c r="J210" s="347" t="s">
        <v>250</v>
      </c>
      <c r="K210" s="354">
        <v>7072528</v>
      </c>
      <c r="L210" s="347" t="s">
        <v>250</v>
      </c>
      <c r="M210" s="347" t="s">
        <v>250</v>
      </c>
      <c r="N210" s="354" t="s">
        <v>1194</v>
      </c>
      <c r="O210" s="345"/>
      <c r="Q210" s="349">
        <f t="shared" si="82"/>
        <v>0</v>
      </c>
      <c r="S210" s="345"/>
      <c r="U210" s="349">
        <f t="shared" si="83"/>
        <v>0</v>
      </c>
    </row>
    <row r="211" spans="1:21" s="319" customFormat="1" ht="15" customHeight="1">
      <c r="A211" s="319">
        <v>201</v>
      </c>
      <c r="B211" s="319">
        <f t="shared" si="80"/>
        <v>6</v>
      </c>
      <c r="C211" s="320">
        <f t="shared" si="81"/>
        <v>707253</v>
      </c>
      <c r="D211" s="320"/>
      <c r="E211" s="320"/>
      <c r="F211" s="347" t="s">
        <v>250</v>
      </c>
      <c r="G211" s="347" t="s">
        <v>250</v>
      </c>
      <c r="H211" s="347" t="s">
        <v>250</v>
      </c>
      <c r="I211" s="347" t="s">
        <v>250</v>
      </c>
      <c r="J211" s="353">
        <v>707253</v>
      </c>
      <c r="K211" s="347" t="s">
        <v>250</v>
      </c>
      <c r="L211" s="347" t="s">
        <v>250</v>
      </c>
      <c r="M211" s="347" t="s">
        <v>250</v>
      </c>
      <c r="N211" s="353" t="s">
        <v>1195</v>
      </c>
      <c r="O211" s="345"/>
      <c r="Q211" s="349">
        <f>O211-Q212-Q213-Q214-Q215-Q216-Q217-Q218-Q219-Q220</f>
        <v>0</v>
      </c>
      <c r="S211" s="345"/>
      <c r="U211" s="349">
        <f>S211+U212+U216+U217+U218+U219+U220</f>
        <v>0</v>
      </c>
    </row>
    <row r="212" spans="1:21" s="319" customFormat="1" ht="15" customHeight="1">
      <c r="A212" s="319">
        <v>202</v>
      </c>
      <c r="B212" s="319">
        <f t="shared" si="80"/>
        <v>7</v>
      </c>
      <c r="C212" s="320">
        <f t="shared" si="81"/>
        <v>7072531</v>
      </c>
      <c r="D212" s="320"/>
      <c r="E212" s="320"/>
      <c r="F212" s="347" t="s">
        <v>250</v>
      </c>
      <c r="G212" s="347" t="s">
        <v>250</v>
      </c>
      <c r="H212" s="347" t="s">
        <v>250</v>
      </c>
      <c r="I212" s="347" t="s">
        <v>250</v>
      </c>
      <c r="J212" s="347" t="s">
        <v>250</v>
      </c>
      <c r="K212" s="354">
        <v>7072531</v>
      </c>
      <c r="L212" s="347" t="s">
        <v>250</v>
      </c>
      <c r="M212" s="347" t="s">
        <v>250</v>
      </c>
      <c r="N212" s="354" t="s">
        <v>1196</v>
      </c>
      <c r="O212" s="345"/>
      <c r="Q212" s="349">
        <f>O212-Q213-Q214-Q215</f>
        <v>0</v>
      </c>
      <c r="S212" s="345"/>
      <c r="U212" s="349">
        <f>S212+U213+U214+U215</f>
        <v>0</v>
      </c>
    </row>
    <row r="213" spans="1:21" s="319" customFormat="1" ht="15" customHeight="1">
      <c r="A213" s="319">
        <v>203</v>
      </c>
      <c r="B213" s="319">
        <f t="shared" si="80"/>
        <v>8</v>
      </c>
      <c r="C213" s="320">
        <f t="shared" si="81"/>
        <v>70725311</v>
      </c>
      <c r="D213" s="320"/>
      <c r="E213" s="320"/>
      <c r="F213" s="347" t="s">
        <v>250</v>
      </c>
      <c r="G213" s="347" t="s">
        <v>250</v>
      </c>
      <c r="H213" s="347" t="s">
        <v>250</v>
      </c>
      <c r="I213" s="347" t="s">
        <v>250</v>
      </c>
      <c r="J213" s="347" t="s">
        <v>250</v>
      </c>
      <c r="K213" s="347" t="s">
        <v>250</v>
      </c>
      <c r="L213" s="356">
        <v>70725311</v>
      </c>
      <c r="M213" s="347" t="s">
        <v>250</v>
      </c>
      <c r="N213" s="356" t="s">
        <v>1197</v>
      </c>
      <c r="O213" s="345"/>
      <c r="Q213" s="349">
        <f t="shared" ref="Q213:Q215" si="84">O213</f>
        <v>0</v>
      </c>
      <c r="S213" s="345"/>
      <c r="U213" s="349">
        <f t="shared" ref="U213:U215" si="85">S213</f>
        <v>0</v>
      </c>
    </row>
    <row r="214" spans="1:21" s="319" customFormat="1" ht="15" customHeight="1">
      <c r="A214" s="319">
        <v>204</v>
      </c>
      <c r="B214" s="319">
        <f t="shared" si="80"/>
        <v>8</v>
      </c>
      <c r="C214" s="320">
        <f t="shared" si="81"/>
        <v>70725312</v>
      </c>
      <c r="D214" s="320"/>
      <c r="E214" s="320"/>
      <c r="F214" s="347" t="s">
        <v>250</v>
      </c>
      <c r="G214" s="347" t="s">
        <v>250</v>
      </c>
      <c r="H214" s="347" t="s">
        <v>250</v>
      </c>
      <c r="I214" s="347" t="s">
        <v>250</v>
      </c>
      <c r="J214" s="347" t="s">
        <v>250</v>
      </c>
      <c r="K214" s="347" t="s">
        <v>250</v>
      </c>
      <c r="L214" s="356">
        <v>70725312</v>
      </c>
      <c r="M214" s="347" t="s">
        <v>250</v>
      </c>
      <c r="N214" s="356" t="s">
        <v>1198</v>
      </c>
      <c r="O214" s="345"/>
      <c r="Q214" s="349">
        <f t="shared" si="84"/>
        <v>0</v>
      </c>
      <c r="S214" s="345"/>
      <c r="U214" s="349">
        <f t="shared" si="85"/>
        <v>0</v>
      </c>
    </row>
    <row r="215" spans="1:21" s="319" customFormat="1" ht="15" customHeight="1">
      <c r="A215" s="319">
        <v>205</v>
      </c>
      <c r="B215" s="319">
        <f t="shared" si="80"/>
        <v>8</v>
      </c>
      <c r="C215" s="320">
        <f t="shared" si="81"/>
        <v>70725313</v>
      </c>
      <c r="D215" s="320"/>
      <c r="E215" s="320"/>
      <c r="F215" s="347" t="s">
        <v>250</v>
      </c>
      <c r="G215" s="347" t="s">
        <v>250</v>
      </c>
      <c r="H215" s="347" t="s">
        <v>250</v>
      </c>
      <c r="I215" s="347" t="s">
        <v>250</v>
      </c>
      <c r="J215" s="347" t="s">
        <v>250</v>
      </c>
      <c r="K215" s="347" t="s">
        <v>250</v>
      </c>
      <c r="L215" s="356">
        <v>70725313</v>
      </c>
      <c r="M215" s="347" t="s">
        <v>250</v>
      </c>
      <c r="N215" s="356" t="s">
        <v>1199</v>
      </c>
      <c r="O215" s="345"/>
      <c r="Q215" s="349">
        <f t="shared" si="84"/>
        <v>0</v>
      </c>
      <c r="S215" s="345"/>
      <c r="U215" s="349">
        <f t="shared" si="85"/>
        <v>0</v>
      </c>
    </row>
    <row r="216" spans="1:21" s="319" customFormat="1" ht="15" customHeight="1">
      <c r="A216" s="319">
        <v>206</v>
      </c>
      <c r="B216" s="319">
        <f t="shared" si="80"/>
        <v>7</v>
      </c>
      <c r="C216" s="320">
        <f t="shared" si="81"/>
        <v>7072532</v>
      </c>
      <c r="D216" s="320"/>
      <c r="E216" s="320"/>
      <c r="F216" s="347" t="s">
        <v>250</v>
      </c>
      <c r="G216" s="347" t="s">
        <v>250</v>
      </c>
      <c r="H216" s="347" t="s">
        <v>250</v>
      </c>
      <c r="I216" s="347" t="s">
        <v>250</v>
      </c>
      <c r="J216" s="347" t="s">
        <v>250</v>
      </c>
      <c r="K216" s="354">
        <v>7072532</v>
      </c>
      <c r="L216" s="347" t="s">
        <v>250</v>
      </c>
      <c r="M216" s="347" t="s">
        <v>250</v>
      </c>
      <c r="N216" s="354" t="s">
        <v>1200</v>
      </c>
      <c r="O216" s="345"/>
      <c r="Q216" s="349">
        <f>O216</f>
        <v>0</v>
      </c>
      <c r="S216" s="345"/>
      <c r="U216" s="349">
        <f>S216</f>
        <v>0</v>
      </c>
    </row>
    <row r="217" spans="1:21" s="319" customFormat="1" ht="15" customHeight="1">
      <c r="A217" s="319">
        <v>207</v>
      </c>
      <c r="B217" s="319">
        <f t="shared" si="80"/>
        <v>7</v>
      </c>
      <c r="C217" s="320">
        <f t="shared" si="81"/>
        <v>7072533</v>
      </c>
      <c r="D217" s="320"/>
      <c r="E217" s="320"/>
      <c r="F217" s="347" t="s">
        <v>250</v>
      </c>
      <c r="G217" s="347" t="s">
        <v>250</v>
      </c>
      <c r="H217" s="347" t="s">
        <v>250</v>
      </c>
      <c r="I217" s="347" t="s">
        <v>250</v>
      </c>
      <c r="J217" s="347" t="s">
        <v>250</v>
      </c>
      <c r="K217" s="354">
        <v>7072533</v>
      </c>
      <c r="L217" s="347" t="s">
        <v>250</v>
      </c>
      <c r="M217" s="347" t="s">
        <v>250</v>
      </c>
      <c r="N217" s="354" t="s">
        <v>1201</v>
      </c>
      <c r="O217" s="345"/>
      <c r="Q217" s="349">
        <f t="shared" ref="Q217:Q219" si="86">O217</f>
        <v>0</v>
      </c>
      <c r="S217" s="345"/>
      <c r="U217" s="349">
        <f t="shared" ref="U217:U219" si="87">S217</f>
        <v>0</v>
      </c>
    </row>
    <row r="218" spans="1:21" s="319" customFormat="1" ht="15" customHeight="1">
      <c r="A218" s="319">
        <v>208</v>
      </c>
      <c r="B218" s="319">
        <f t="shared" si="80"/>
        <v>7</v>
      </c>
      <c r="C218" s="320">
        <f t="shared" si="81"/>
        <v>7072534</v>
      </c>
      <c r="D218" s="320"/>
      <c r="E218" s="320"/>
      <c r="F218" s="347" t="s">
        <v>250</v>
      </c>
      <c r="G218" s="347" t="s">
        <v>250</v>
      </c>
      <c r="H218" s="347" t="s">
        <v>250</v>
      </c>
      <c r="I218" s="347" t="s">
        <v>250</v>
      </c>
      <c r="J218" s="347" t="s">
        <v>250</v>
      </c>
      <c r="K218" s="354">
        <v>7072534</v>
      </c>
      <c r="L218" s="347" t="s">
        <v>250</v>
      </c>
      <c r="M218" s="347" t="s">
        <v>250</v>
      </c>
      <c r="N218" s="354" t="s">
        <v>1202</v>
      </c>
      <c r="O218" s="345"/>
      <c r="Q218" s="349">
        <f t="shared" si="86"/>
        <v>0</v>
      </c>
      <c r="S218" s="345"/>
      <c r="U218" s="349">
        <f t="shared" si="87"/>
        <v>0</v>
      </c>
    </row>
    <row r="219" spans="1:21" s="319" customFormat="1" ht="15" customHeight="1">
      <c r="A219" s="319">
        <v>209</v>
      </c>
      <c r="B219" s="319">
        <f t="shared" si="80"/>
        <v>7</v>
      </c>
      <c r="C219" s="320">
        <f t="shared" si="81"/>
        <v>7072536</v>
      </c>
      <c r="D219" s="320"/>
      <c r="E219" s="320"/>
      <c r="F219" s="347" t="s">
        <v>250</v>
      </c>
      <c r="G219" s="347" t="s">
        <v>250</v>
      </c>
      <c r="H219" s="347" t="s">
        <v>250</v>
      </c>
      <c r="I219" s="347" t="s">
        <v>250</v>
      </c>
      <c r="J219" s="347" t="s">
        <v>250</v>
      </c>
      <c r="K219" s="354">
        <v>7072536</v>
      </c>
      <c r="L219" s="347" t="s">
        <v>250</v>
      </c>
      <c r="M219" s="347" t="s">
        <v>250</v>
      </c>
      <c r="N219" s="354" t="s">
        <v>1203</v>
      </c>
      <c r="O219" s="345"/>
      <c r="Q219" s="349">
        <f t="shared" si="86"/>
        <v>0</v>
      </c>
      <c r="S219" s="345"/>
      <c r="U219" s="349">
        <f t="shared" si="87"/>
        <v>0</v>
      </c>
    </row>
    <row r="220" spans="1:21" s="319" customFormat="1" ht="15" customHeight="1">
      <c r="A220" s="319">
        <v>210</v>
      </c>
      <c r="B220" s="319">
        <f t="shared" si="80"/>
        <v>7</v>
      </c>
      <c r="C220" s="320">
        <f t="shared" si="81"/>
        <v>7072538</v>
      </c>
      <c r="D220" s="320"/>
      <c r="E220" s="320"/>
      <c r="F220" s="347" t="s">
        <v>250</v>
      </c>
      <c r="G220" s="347" t="s">
        <v>250</v>
      </c>
      <c r="H220" s="347" t="s">
        <v>250</v>
      </c>
      <c r="I220" s="347" t="s">
        <v>250</v>
      </c>
      <c r="J220" s="347" t="s">
        <v>250</v>
      </c>
      <c r="K220" s="354">
        <v>7072538</v>
      </c>
      <c r="L220" s="347" t="s">
        <v>250</v>
      </c>
      <c r="M220" s="347" t="s">
        <v>250</v>
      </c>
      <c r="N220" s="354" t="s">
        <v>1204</v>
      </c>
      <c r="O220" s="345"/>
      <c r="Q220" s="349">
        <f>O220-Q233-Q234-Q235-Q236-Q238-Q239-Q240-Q241-Q242-Q243-Q244-Q246-Q247-Q248-Q249-Q250-Q251-Q252-Q253-Q254-Q255-Q257-Q258-Q259-Q260-Q261-Q262-Q263</f>
        <v>0</v>
      </c>
      <c r="S220" s="345"/>
      <c r="U220" s="349">
        <f>S220</f>
        <v>0</v>
      </c>
    </row>
    <row r="221" spans="1:21" s="319" customFormat="1" ht="15" customHeight="1">
      <c r="A221" s="319">
        <v>211</v>
      </c>
      <c r="B221" s="319">
        <f t="shared" si="80"/>
        <v>6</v>
      </c>
      <c r="C221" s="320">
        <f t="shared" si="81"/>
        <v>707254</v>
      </c>
      <c r="D221" s="320"/>
      <c r="E221" s="320"/>
      <c r="F221" s="347" t="s">
        <v>250</v>
      </c>
      <c r="G221" s="347" t="s">
        <v>250</v>
      </c>
      <c r="H221" s="347" t="s">
        <v>250</v>
      </c>
      <c r="I221" s="347" t="s">
        <v>250</v>
      </c>
      <c r="J221" s="353">
        <v>707254</v>
      </c>
      <c r="K221" s="347" t="s">
        <v>250</v>
      </c>
      <c r="L221" s="347" t="s">
        <v>250</v>
      </c>
      <c r="M221" s="347" t="s">
        <v>250</v>
      </c>
      <c r="N221" s="353" t="s">
        <v>1205</v>
      </c>
      <c r="O221" s="345"/>
      <c r="Q221" s="349">
        <f>O221</f>
        <v>0</v>
      </c>
      <c r="S221" s="345"/>
      <c r="U221" s="349">
        <f>S221</f>
        <v>0</v>
      </c>
    </row>
    <row r="222" spans="1:21" s="319" customFormat="1" ht="15" customHeight="1">
      <c r="A222" s="319">
        <v>212</v>
      </c>
      <c r="B222" s="319">
        <f t="shared" si="80"/>
        <v>6</v>
      </c>
      <c r="C222" s="320">
        <f t="shared" si="81"/>
        <v>707255</v>
      </c>
      <c r="D222" s="320"/>
      <c r="E222" s="320"/>
      <c r="F222" s="347" t="s">
        <v>250</v>
      </c>
      <c r="G222" s="347" t="s">
        <v>250</v>
      </c>
      <c r="H222" s="347" t="s">
        <v>250</v>
      </c>
      <c r="I222" s="347" t="s">
        <v>250</v>
      </c>
      <c r="J222" s="353">
        <v>707255</v>
      </c>
      <c r="K222" s="347" t="s">
        <v>250</v>
      </c>
      <c r="L222" s="347" t="s">
        <v>250</v>
      </c>
      <c r="M222" s="347" t="s">
        <v>250</v>
      </c>
      <c r="N222" s="353" t="s">
        <v>1206</v>
      </c>
      <c r="O222" s="345"/>
      <c r="Q222" s="349">
        <f t="shared" ref="Q222:Q223" si="88">O222</f>
        <v>0</v>
      </c>
      <c r="S222" s="345"/>
      <c r="U222" s="349">
        <f t="shared" ref="U222:U223" si="89">S222</f>
        <v>0</v>
      </c>
    </row>
    <row r="223" spans="1:21" s="319" customFormat="1" ht="15" customHeight="1">
      <c r="A223" s="319">
        <v>213</v>
      </c>
      <c r="B223" s="319">
        <f t="shared" si="80"/>
        <v>6</v>
      </c>
      <c r="C223" s="320">
        <f t="shared" si="81"/>
        <v>707258</v>
      </c>
      <c r="D223" s="320"/>
      <c r="E223" s="320"/>
      <c r="F223" s="347" t="s">
        <v>250</v>
      </c>
      <c r="G223" s="347" t="s">
        <v>250</v>
      </c>
      <c r="H223" s="347" t="s">
        <v>250</v>
      </c>
      <c r="I223" s="347" t="s">
        <v>250</v>
      </c>
      <c r="J223" s="353">
        <v>707258</v>
      </c>
      <c r="K223" s="347" t="s">
        <v>250</v>
      </c>
      <c r="L223" s="347" t="s">
        <v>250</v>
      </c>
      <c r="M223" s="347" t="s">
        <v>250</v>
      </c>
      <c r="N223" s="353" t="s">
        <v>1207</v>
      </c>
      <c r="O223" s="345"/>
      <c r="Q223" s="349">
        <f t="shared" si="88"/>
        <v>0</v>
      </c>
      <c r="S223" s="345"/>
      <c r="U223" s="349">
        <f t="shared" si="89"/>
        <v>0</v>
      </c>
    </row>
    <row r="224" spans="1:21" s="319" customFormat="1" ht="15" customHeight="1">
      <c r="A224" s="319">
        <v>214</v>
      </c>
      <c r="B224" s="319">
        <f t="shared" si="80"/>
        <v>5</v>
      </c>
      <c r="C224" s="320">
        <f t="shared" si="81"/>
        <v>70726</v>
      </c>
      <c r="D224" s="320"/>
      <c r="E224" s="320"/>
      <c r="F224" s="347" t="s">
        <v>250</v>
      </c>
      <c r="G224" s="347" t="s">
        <v>250</v>
      </c>
      <c r="H224" s="347" t="s">
        <v>250</v>
      </c>
      <c r="I224" s="348">
        <v>70726</v>
      </c>
      <c r="J224" s="347" t="s">
        <v>250</v>
      </c>
      <c r="K224" s="347" t="s">
        <v>250</v>
      </c>
      <c r="L224" s="347" t="s">
        <v>250</v>
      </c>
      <c r="M224" s="347" t="s">
        <v>250</v>
      </c>
      <c r="N224" s="348" t="s">
        <v>1208</v>
      </c>
      <c r="O224" s="345"/>
      <c r="Q224" s="349">
        <f>O224-Q225-Q226</f>
        <v>0</v>
      </c>
      <c r="S224" s="345"/>
      <c r="U224" s="349">
        <f>S224+U225+U226</f>
        <v>0</v>
      </c>
    </row>
    <row r="225" spans="1:21" s="319" customFormat="1" ht="15" customHeight="1">
      <c r="A225" s="319">
        <v>215</v>
      </c>
      <c r="B225" s="319">
        <f t="shared" si="80"/>
        <v>6</v>
      </c>
      <c r="C225" s="320">
        <f t="shared" si="81"/>
        <v>707261</v>
      </c>
      <c r="D225" s="320"/>
      <c r="E225" s="320"/>
      <c r="F225" s="347" t="s">
        <v>250</v>
      </c>
      <c r="G225" s="347" t="s">
        <v>250</v>
      </c>
      <c r="H225" s="347" t="s">
        <v>250</v>
      </c>
      <c r="I225" s="347" t="s">
        <v>250</v>
      </c>
      <c r="J225" s="353">
        <v>707261</v>
      </c>
      <c r="K225" s="347" t="s">
        <v>250</v>
      </c>
      <c r="L225" s="347" t="s">
        <v>250</v>
      </c>
      <c r="M225" s="347" t="s">
        <v>250</v>
      </c>
      <c r="N225" s="353" t="s">
        <v>1209</v>
      </c>
      <c r="O225" s="345"/>
      <c r="Q225" s="349">
        <f t="shared" ref="Q225:Q226" si="90">O225</f>
        <v>0</v>
      </c>
      <c r="S225" s="345"/>
      <c r="U225" s="349">
        <f t="shared" ref="U225:U226" si="91">S225</f>
        <v>0</v>
      </c>
    </row>
    <row r="226" spans="1:21" s="319" customFormat="1" ht="15" customHeight="1">
      <c r="A226" s="319">
        <v>216</v>
      </c>
      <c r="B226" s="319">
        <f t="shared" si="80"/>
        <v>6</v>
      </c>
      <c r="C226" s="320">
        <f t="shared" si="81"/>
        <v>707268</v>
      </c>
      <c r="D226" s="320"/>
      <c r="E226" s="320"/>
      <c r="F226" s="347" t="s">
        <v>250</v>
      </c>
      <c r="G226" s="347" t="s">
        <v>250</v>
      </c>
      <c r="H226" s="347" t="s">
        <v>250</v>
      </c>
      <c r="I226" s="347" t="s">
        <v>250</v>
      </c>
      <c r="J226" s="353">
        <v>707268</v>
      </c>
      <c r="K226" s="347" t="s">
        <v>250</v>
      </c>
      <c r="L226" s="347" t="s">
        <v>250</v>
      </c>
      <c r="M226" s="347" t="s">
        <v>250</v>
      </c>
      <c r="N226" s="353" t="s">
        <v>1210</v>
      </c>
      <c r="O226" s="345"/>
      <c r="Q226" s="349">
        <f t="shared" si="90"/>
        <v>0</v>
      </c>
      <c r="S226" s="345"/>
      <c r="U226" s="349">
        <f t="shared" si="91"/>
        <v>0</v>
      </c>
    </row>
    <row r="227" spans="1:21" s="319" customFormat="1" ht="15" customHeight="1">
      <c r="A227" s="319">
        <v>217</v>
      </c>
      <c r="B227" s="319">
        <f t="shared" si="80"/>
        <v>5</v>
      </c>
      <c r="C227" s="320">
        <f t="shared" si="81"/>
        <v>70728</v>
      </c>
      <c r="D227" s="320"/>
      <c r="E227" s="320"/>
      <c r="F227" s="347" t="s">
        <v>250</v>
      </c>
      <c r="G227" s="347" t="s">
        <v>250</v>
      </c>
      <c r="H227" s="347" t="s">
        <v>250</v>
      </c>
      <c r="I227" s="348">
        <v>70728</v>
      </c>
      <c r="J227" s="347" t="s">
        <v>250</v>
      </c>
      <c r="K227" s="347" t="s">
        <v>250</v>
      </c>
      <c r="L227" s="347" t="s">
        <v>250</v>
      </c>
      <c r="M227" s="347" t="s">
        <v>250</v>
      </c>
      <c r="N227" s="348" t="s">
        <v>1211</v>
      </c>
      <c r="O227" s="345"/>
      <c r="Q227" s="349">
        <f>O227</f>
        <v>0</v>
      </c>
      <c r="S227" s="345"/>
      <c r="U227" s="349">
        <f>S227</f>
        <v>0</v>
      </c>
    </row>
    <row r="228" spans="1:21" s="319" customFormat="1" ht="15" customHeight="1">
      <c r="A228" s="319">
        <v>218</v>
      </c>
      <c r="B228" s="319">
        <f t="shared" si="80"/>
        <v>3</v>
      </c>
      <c r="C228" s="320">
        <f t="shared" si="81"/>
        <v>708</v>
      </c>
      <c r="D228" s="320"/>
      <c r="E228" s="320"/>
      <c r="F228" s="347" t="s">
        <v>250</v>
      </c>
      <c r="G228" s="368">
        <v>708</v>
      </c>
      <c r="H228" s="347" t="s">
        <v>250</v>
      </c>
      <c r="I228" s="347" t="s">
        <v>250</v>
      </c>
      <c r="J228" s="347" t="s">
        <v>250</v>
      </c>
      <c r="K228" s="347" t="s">
        <v>250</v>
      </c>
      <c r="L228" s="347" t="s">
        <v>250</v>
      </c>
      <c r="M228" s="347" t="s">
        <v>250</v>
      </c>
      <c r="N228" s="368" t="s">
        <v>1212</v>
      </c>
      <c r="O228" s="345"/>
      <c r="Q228" s="349">
        <f>O228-SUM(Q229:Q309)</f>
        <v>0</v>
      </c>
      <c r="S228" s="345"/>
      <c r="U228" s="349">
        <f>S228+U229+U230+U285+U286+U294</f>
        <v>0</v>
      </c>
    </row>
    <row r="229" spans="1:21" s="319" customFormat="1" ht="15" customHeight="1">
      <c r="A229" s="319">
        <v>219</v>
      </c>
      <c r="B229" s="319">
        <f t="shared" si="80"/>
        <v>4</v>
      </c>
      <c r="C229" s="320">
        <f t="shared" si="81"/>
        <v>7081</v>
      </c>
      <c r="D229" s="320"/>
      <c r="E229" s="320"/>
      <c r="F229" s="347" t="s">
        <v>250</v>
      </c>
      <c r="G229" s="347" t="s">
        <v>250</v>
      </c>
      <c r="H229" s="355">
        <v>7081</v>
      </c>
      <c r="I229" s="347" t="s">
        <v>250</v>
      </c>
      <c r="J229" s="347" t="s">
        <v>250</v>
      </c>
      <c r="K229" s="347" t="s">
        <v>250</v>
      </c>
      <c r="L229" s="347" t="s">
        <v>250</v>
      </c>
      <c r="M229" s="347" t="s">
        <v>250</v>
      </c>
      <c r="N229" s="355" t="s">
        <v>512</v>
      </c>
      <c r="O229" s="345"/>
      <c r="Q229" s="349">
        <f>O229</f>
        <v>0</v>
      </c>
      <c r="S229" s="345"/>
      <c r="U229" s="349">
        <f>S229</f>
        <v>0</v>
      </c>
    </row>
    <row r="230" spans="1:21" s="319" customFormat="1" ht="15" customHeight="1">
      <c r="A230" s="319">
        <v>220</v>
      </c>
      <c r="B230" s="319">
        <f t="shared" si="80"/>
        <v>4</v>
      </c>
      <c r="C230" s="320">
        <f t="shared" si="81"/>
        <v>7082</v>
      </c>
      <c r="D230" s="320"/>
      <c r="E230" s="320"/>
      <c r="F230" s="347" t="s">
        <v>250</v>
      </c>
      <c r="G230" s="347" t="s">
        <v>250</v>
      </c>
      <c r="H230" s="355">
        <v>7082</v>
      </c>
      <c r="I230" s="347" t="s">
        <v>250</v>
      </c>
      <c r="J230" s="347" t="s">
        <v>250</v>
      </c>
      <c r="K230" s="347" t="s">
        <v>250</v>
      </c>
      <c r="L230" s="347" t="s">
        <v>250</v>
      </c>
      <c r="M230" s="347" t="s">
        <v>250</v>
      </c>
      <c r="N230" s="355" t="s">
        <v>390</v>
      </c>
      <c r="O230" s="345"/>
      <c r="Q230" s="349">
        <f>O230-SUM(Q231:Q284)</f>
        <v>0</v>
      </c>
      <c r="S230" s="345"/>
      <c r="U230" s="349">
        <f>S230+U231+U272</f>
        <v>0</v>
      </c>
    </row>
    <row r="231" spans="1:21" s="319" customFormat="1" ht="15" customHeight="1">
      <c r="A231" s="319">
        <v>221</v>
      </c>
      <c r="B231" s="319">
        <f t="shared" si="80"/>
        <v>5</v>
      </c>
      <c r="C231" s="320">
        <f t="shared" si="81"/>
        <v>70821</v>
      </c>
      <c r="D231" s="320"/>
      <c r="E231" s="320"/>
      <c r="F231" s="347" t="s">
        <v>250</v>
      </c>
      <c r="G231" s="347" t="s">
        <v>250</v>
      </c>
      <c r="H231" s="347" t="s">
        <v>250</v>
      </c>
      <c r="I231" s="348">
        <v>70821</v>
      </c>
      <c r="J231" s="347" t="s">
        <v>250</v>
      </c>
      <c r="K231" s="347" t="s">
        <v>250</v>
      </c>
      <c r="L231" s="347" t="s">
        <v>250</v>
      </c>
      <c r="M231" s="347" t="s">
        <v>250</v>
      </c>
      <c r="N231" s="348" t="s">
        <v>1213</v>
      </c>
      <c r="O231" s="345"/>
      <c r="Q231" s="349">
        <f>O231-SUM(Q232:Q271)</f>
        <v>0</v>
      </c>
      <c r="S231" s="345"/>
      <c r="U231" s="349">
        <f>S231+U232+U237+U245+U256+U264+U269</f>
        <v>0</v>
      </c>
    </row>
    <row r="232" spans="1:21" s="319" customFormat="1" ht="15" customHeight="1">
      <c r="A232" s="319">
        <v>222</v>
      </c>
      <c r="B232" s="319">
        <f t="shared" si="80"/>
        <v>6</v>
      </c>
      <c r="C232" s="320">
        <f t="shared" si="81"/>
        <v>708211</v>
      </c>
      <c r="D232" s="320"/>
      <c r="E232" s="320"/>
      <c r="F232" s="347" t="s">
        <v>250</v>
      </c>
      <c r="G232" s="347" t="s">
        <v>250</v>
      </c>
      <c r="H232" s="347" t="s">
        <v>250</v>
      </c>
      <c r="I232" s="347" t="s">
        <v>250</v>
      </c>
      <c r="J232" s="353">
        <v>708211</v>
      </c>
      <c r="K232" s="347" t="s">
        <v>250</v>
      </c>
      <c r="L232" s="347" t="s">
        <v>250</v>
      </c>
      <c r="M232" s="347" t="s">
        <v>250</v>
      </c>
      <c r="N232" s="353" t="s">
        <v>1214</v>
      </c>
      <c r="O232" s="345"/>
      <c r="Q232" s="349">
        <f>O232-Q233-Q234-Q235-Q236</f>
        <v>0</v>
      </c>
      <c r="S232" s="345"/>
      <c r="U232" s="349">
        <f>S232</f>
        <v>0</v>
      </c>
    </row>
    <row r="233" spans="1:21" s="319" customFormat="1" ht="15" customHeight="1">
      <c r="A233" s="319">
        <v>223</v>
      </c>
      <c r="B233" s="319">
        <f t="shared" si="80"/>
        <v>8</v>
      </c>
      <c r="C233" s="320">
        <f t="shared" si="81"/>
        <v>70821101</v>
      </c>
      <c r="D233" s="320"/>
      <c r="E233" s="320"/>
      <c r="F233" s="347" t="s">
        <v>250</v>
      </c>
      <c r="G233" s="347" t="s">
        <v>250</v>
      </c>
      <c r="H233" s="347" t="s">
        <v>250</v>
      </c>
      <c r="I233" s="347" t="s">
        <v>250</v>
      </c>
      <c r="J233" s="347" t="s">
        <v>250</v>
      </c>
      <c r="K233" s="347" t="s">
        <v>250</v>
      </c>
      <c r="L233" s="356">
        <v>70821101</v>
      </c>
      <c r="M233" s="347" t="s">
        <v>250</v>
      </c>
      <c r="N233" s="356" t="s">
        <v>1215</v>
      </c>
      <c r="O233" s="345"/>
      <c r="Q233" s="349">
        <f t="shared" ref="Q233:Q236" si="92">O233</f>
        <v>0</v>
      </c>
      <c r="S233" s="345"/>
      <c r="U233" s="349">
        <f t="shared" ref="U233:U236" si="93">S233</f>
        <v>0</v>
      </c>
    </row>
    <row r="234" spans="1:21" s="319" customFormat="1" ht="15" customHeight="1">
      <c r="A234" s="319">
        <v>224</v>
      </c>
      <c r="B234" s="319">
        <f t="shared" si="80"/>
        <v>8</v>
      </c>
      <c r="C234" s="320">
        <f t="shared" si="81"/>
        <v>70821102</v>
      </c>
      <c r="D234" s="320"/>
      <c r="E234" s="320"/>
      <c r="F234" s="347" t="s">
        <v>250</v>
      </c>
      <c r="G234" s="347" t="s">
        <v>250</v>
      </c>
      <c r="H234" s="347" t="s">
        <v>250</v>
      </c>
      <c r="I234" s="347" t="s">
        <v>250</v>
      </c>
      <c r="J234" s="347" t="s">
        <v>250</v>
      </c>
      <c r="K234" s="347" t="s">
        <v>250</v>
      </c>
      <c r="L234" s="356">
        <v>70821102</v>
      </c>
      <c r="M234" s="347" t="s">
        <v>250</v>
      </c>
      <c r="N234" s="356" t="s">
        <v>1216</v>
      </c>
      <c r="O234" s="345"/>
      <c r="Q234" s="349">
        <f t="shared" si="92"/>
        <v>0</v>
      </c>
      <c r="S234" s="345"/>
      <c r="U234" s="349">
        <f t="shared" si="93"/>
        <v>0</v>
      </c>
    </row>
    <row r="235" spans="1:21" s="319" customFormat="1" ht="15" customHeight="1">
      <c r="A235" s="319">
        <v>225</v>
      </c>
      <c r="B235" s="319">
        <f t="shared" si="80"/>
        <v>8</v>
      </c>
      <c r="C235" s="320">
        <f t="shared" si="81"/>
        <v>70821103</v>
      </c>
      <c r="D235" s="320"/>
      <c r="E235" s="320"/>
      <c r="F235" s="347" t="s">
        <v>250</v>
      </c>
      <c r="G235" s="347" t="s">
        <v>250</v>
      </c>
      <c r="H235" s="347" t="s">
        <v>250</v>
      </c>
      <c r="I235" s="347" t="s">
        <v>250</v>
      </c>
      <c r="J235" s="347" t="s">
        <v>250</v>
      </c>
      <c r="K235" s="347" t="s">
        <v>250</v>
      </c>
      <c r="L235" s="356">
        <v>70821103</v>
      </c>
      <c r="M235" s="347" t="s">
        <v>250</v>
      </c>
      <c r="N235" s="356" t="s">
        <v>1217</v>
      </c>
      <c r="O235" s="345"/>
      <c r="Q235" s="349">
        <f t="shared" si="92"/>
        <v>0</v>
      </c>
      <c r="S235" s="345"/>
      <c r="U235" s="349">
        <f t="shared" si="93"/>
        <v>0</v>
      </c>
    </row>
    <row r="236" spans="1:21" s="319" customFormat="1" ht="15" customHeight="1">
      <c r="A236" s="319">
        <v>226</v>
      </c>
      <c r="B236" s="319">
        <f t="shared" si="80"/>
        <v>8</v>
      </c>
      <c r="C236" s="320">
        <f t="shared" si="81"/>
        <v>70821198</v>
      </c>
      <c r="D236" s="320"/>
      <c r="E236" s="320"/>
      <c r="F236" s="347" t="s">
        <v>250</v>
      </c>
      <c r="G236" s="347" t="s">
        <v>250</v>
      </c>
      <c r="H236" s="347" t="s">
        <v>250</v>
      </c>
      <c r="I236" s="347" t="s">
        <v>250</v>
      </c>
      <c r="J236" s="347" t="s">
        <v>250</v>
      </c>
      <c r="K236" s="347" t="s">
        <v>250</v>
      </c>
      <c r="L236" s="356">
        <v>70821198</v>
      </c>
      <c r="M236" s="347" t="s">
        <v>250</v>
      </c>
      <c r="N236" s="356" t="s">
        <v>1218</v>
      </c>
      <c r="O236" s="345"/>
      <c r="Q236" s="349">
        <f t="shared" si="92"/>
        <v>0</v>
      </c>
      <c r="S236" s="345"/>
      <c r="U236" s="349">
        <f t="shared" si="93"/>
        <v>0</v>
      </c>
    </row>
    <row r="237" spans="1:21" s="319" customFormat="1" ht="15" customHeight="1">
      <c r="A237" s="319">
        <v>227</v>
      </c>
      <c r="B237" s="319">
        <f t="shared" si="80"/>
        <v>6</v>
      </c>
      <c r="C237" s="320">
        <f t="shared" si="81"/>
        <v>708212</v>
      </c>
      <c r="D237" s="320"/>
      <c r="E237" s="320"/>
      <c r="F237" s="347" t="s">
        <v>250</v>
      </c>
      <c r="G237" s="347" t="s">
        <v>250</v>
      </c>
      <c r="H237" s="347" t="s">
        <v>250</v>
      </c>
      <c r="I237" s="347" t="s">
        <v>250</v>
      </c>
      <c r="J237" s="353">
        <v>708212</v>
      </c>
      <c r="K237" s="347" t="s">
        <v>250</v>
      </c>
      <c r="L237" s="347" t="s">
        <v>250</v>
      </c>
      <c r="M237" s="347" t="s">
        <v>250</v>
      </c>
      <c r="N237" s="353" t="s">
        <v>1219</v>
      </c>
      <c r="O237" s="345"/>
      <c r="Q237" s="349">
        <f>O237-Q238-Q239-Q240-Q241-Q242-Q243-Q244</f>
        <v>0</v>
      </c>
      <c r="S237" s="345"/>
      <c r="U237" s="349">
        <f>S237</f>
        <v>0</v>
      </c>
    </row>
    <row r="238" spans="1:21" s="319" customFormat="1" ht="15" customHeight="1">
      <c r="A238" s="319">
        <v>228</v>
      </c>
      <c r="B238" s="319">
        <f t="shared" si="80"/>
        <v>8</v>
      </c>
      <c r="C238" s="320">
        <f t="shared" si="81"/>
        <v>70821201</v>
      </c>
      <c r="D238" s="320"/>
      <c r="E238" s="320"/>
      <c r="F238" s="347" t="s">
        <v>250</v>
      </c>
      <c r="G238" s="347" t="s">
        <v>250</v>
      </c>
      <c r="H238" s="347" t="s">
        <v>250</v>
      </c>
      <c r="I238" s="347" t="s">
        <v>250</v>
      </c>
      <c r="J238" s="347" t="s">
        <v>250</v>
      </c>
      <c r="K238" s="347" t="s">
        <v>250</v>
      </c>
      <c r="L238" s="356">
        <v>70821201</v>
      </c>
      <c r="M238" s="347" t="s">
        <v>250</v>
      </c>
      <c r="N238" s="356" t="s">
        <v>1220</v>
      </c>
      <c r="O238" s="345"/>
      <c r="Q238" s="349">
        <f t="shared" ref="Q238:Q244" si="94">O238</f>
        <v>0</v>
      </c>
      <c r="S238" s="345"/>
      <c r="U238" s="349">
        <f t="shared" ref="U238:U244" si="95">S238</f>
        <v>0</v>
      </c>
    </row>
    <row r="239" spans="1:21" s="319" customFormat="1" ht="15" customHeight="1">
      <c r="A239" s="319">
        <v>229</v>
      </c>
      <c r="B239" s="319">
        <f t="shared" si="80"/>
        <v>8</v>
      </c>
      <c r="C239" s="320">
        <f t="shared" si="81"/>
        <v>70821202</v>
      </c>
      <c r="D239" s="320"/>
      <c r="E239" s="320"/>
      <c r="F239" s="347" t="s">
        <v>250</v>
      </c>
      <c r="G239" s="347" t="s">
        <v>250</v>
      </c>
      <c r="H239" s="347" t="s">
        <v>250</v>
      </c>
      <c r="I239" s="347" t="s">
        <v>250</v>
      </c>
      <c r="J239" s="347" t="s">
        <v>250</v>
      </c>
      <c r="K239" s="347" t="s">
        <v>250</v>
      </c>
      <c r="L239" s="356">
        <v>70821202</v>
      </c>
      <c r="M239" s="347" t="s">
        <v>250</v>
      </c>
      <c r="N239" s="356" t="s">
        <v>1221</v>
      </c>
      <c r="O239" s="345"/>
      <c r="Q239" s="349">
        <f t="shared" si="94"/>
        <v>0</v>
      </c>
      <c r="S239" s="345"/>
      <c r="U239" s="349">
        <f t="shared" si="95"/>
        <v>0</v>
      </c>
    </row>
    <row r="240" spans="1:21" s="319" customFormat="1" ht="15" customHeight="1">
      <c r="A240" s="319">
        <v>230</v>
      </c>
      <c r="B240" s="319">
        <f t="shared" si="80"/>
        <v>8</v>
      </c>
      <c r="C240" s="320">
        <f t="shared" si="81"/>
        <v>70821203</v>
      </c>
      <c r="D240" s="320"/>
      <c r="E240" s="320"/>
      <c r="F240" s="347" t="s">
        <v>250</v>
      </c>
      <c r="G240" s="347" t="s">
        <v>250</v>
      </c>
      <c r="H240" s="347" t="s">
        <v>250</v>
      </c>
      <c r="I240" s="347" t="s">
        <v>250</v>
      </c>
      <c r="J240" s="347" t="s">
        <v>250</v>
      </c>
      <c r="K240" s="347" t="s">
        <v>250</v>
      </c>
      <c r="L240" s="356">
        <v>70821203</v>
      </c>
      <c r="M240" s="347" t="s">
        <v>250</v>
      </c>
      <c r="N240" s="356" t="s">
        <v>1222</v>
      </c>
      <c r="O240" s="345"/>
      <c r="Q240" s="349">
        <f t="shared" si="94"/>
        <v>0</v>
      </c>
      <c r="S240" s="345"/>
      <c r="U240" s="349">
        <f t="shared" si="95"/>
        <v>0</v>
      </c>
    </row>
    <row r="241" spans="1:21" s="319" customFormat="1" ht="15" customHeight="1">
      <c r="A241" s="319">
        <v>231</v>
      </c>
      <c r="B241" s="319">
        <f t="shared" si="80"/>
        <v>8</v>
      </c>
      <c r="C241" s="320">
        <f t="shared" si="81"/>
        <v>70821204</v>
      </c>
      <c r="D241" s="320"/>
      <c r="E241" s="320"/>
      <c r="F241" s="347" t="s">
        <v>250</v>
      </c>
      <c r="G241" s="347" t="s">
        <v>250</v>
      </c>
      <c r="H241" s="347" t="s">
        <v>250</v>
      </c>
      <c r="I241" s="347" t="s">
        <v>250</v>
      </c>
      <c r="J241" s="347" t="s">
        <v>250</v>
      </c>
      <c r="K241" s="347" t="s">
        <v>250</v>
      </c>
      <c r="L241" s="356">
        <v>70821204</v>
      </c>
      <c r="M241" s="347" t="s">
        <v>250</v>
      </c>
      <c r="N241" s="356" t="s">
        <v>1223</v>
      </c>
      <c r="O241" s="345"/>
      <c r="Q241" s="349">
        <f t="shared" si="94"/>
        <v>0</v>
      </c>
      <c r="S241" s="345"/>
      <c r="U241" s="349">
        <f t="shared" si="95"/>
        <v>0</v>
      </c>
    </row>
    <row r="242" spans="1:21" s="319" customFormat="1" ht="15" customHeight="1">
      <c r="A242" s="319">
        <v>232</v>
      </c>
      <c r="B242" s="319">
        <f t="shared" si="80"/>
        <v>8</v>
      </c>
      <c r="C242" s="320">
        <f t="shared" si="81"/>
        <v>70821205</v>
      </c>
      <c r="D242" s="320"/>
      <c r="E242" s="320"/>
      <c r="F242" s="347" t="s">
        <v>250</v>
      </c>
      <c r="G242" s="347" t="s">
        <v>250</v>
      </c>
      <c r="H242" s="347" t="s">
        <v>250</v>
      </c>
      <c r="I242" s="347" t="s">
        <v>250</v>
      </c>
      <c r="J242" s="347" t="s">
        <v>250</v>
      </c>
      <c r="K242" s="347" t="s">
        <v>250</v>
      </c>
      <c r="L242" s="356">
        <v>70821205</v>
      </c>
      <c r="M242" s="347" t="s">
        <v>250</v>
      </c>
      <c r="N242" s="356" t="s">
        <v>1224</v>
      </c>
      <c r="O242" s="345"/>
      <c r="Q242" s="349">
        <f t="shared" si="94"/>
        <v>0</v>
      </c>
      <c r="S242" s="345"/>
      <c r="U242" s="349">
        <f t="shared" si="95"/>
        <v>0</v>
      </c>
    </row>
    <row r="243" spans="1:21" s="319" customFormat="1" ht="15" customHeight="1">
      <c r="A243" s="319">
        <v>233</v>
      </c>
      <c r="B243" s="319">
        <f t="shared" si="80"/>
        <v>8</v>
      </c>
      <c r="C243" s="320">
        <f t="shared" si="81"/>
        <v>70821206</v>
      </c>
      <c r="D243" s="320"/>
      <c r="E243" s="320"/>
      <c r="F243" s="347" t="s">
        <v>250</v>
      </c>
      <c r="G243" s="347" t="s">
        <v>250</v>
      </c>
      <c r="H243" s="347" t="s">
        <v>250</v>
      </c>
      <c r="I243" s="347" t="s">
        <v>250</v>
      </c>
      <c r="J243" s="347" t="s">
        <v>250</v>
      </c>
      <c r="K243" s="347" t="s">
        <v>250</v>
      </c>
      <c r="L243" s="356">
        <v>70821206</v>
      </c>
      <c r="M243" s="347" t="s">
        <v>250</v>
      </c>
      <c r="N243" s="356" t="s">
        <v>1225</v>
      </c>
      <c r="O243" s="345"/>
      <c r="Q243" s="349">
        <f t="shared" si="94"/>
        <v>0</v>
      </c>
      <c r="S243" s="345"/>
      <c r="U243" s="349">
        <f t="shared" si="95"/>
        <v>0</v>
      </c>
    </row>
    <row r="244" spans="1:21" s="319" customFormat="1" ht="15" customHeight="1">
      <c r="A244" s="319">
        <v>234</v>
      </c>
      <c r="B244" s="319">
        <f t="shared" si="80"/>
        <v>8</v>
      </c>
      <c r="C244" s="320">
        <f t="shared" si="81"/>
        <v>70821298</v>
      </c>
      <c r="D244" s="320"/>
      <c r="E244" s="320"/>
      <c r="F244" s="347" t="s">
        <v>250</v>
      </c>
      <c r="G244" s="347" t="s">
        <v>250</v>
      </c>
      <c r="H244" s="347" t="s">
        <v>250</v>
      </c>
      <c r="I244" s="347" t="s">
        <v>250</v>
      </c>
      <c r="J244" s="347" t="s">
        <v>250</v>
      </c>
      <c r="K244" s="347" t="s">
        <v>250</v>
      </c>
      <c r="L244" s="356">
        <v>70821298</v>
      </c>
      <c r="M244" s="347" t="s">
        <v>250</v>
      </c>
      <c r="N244" s="356" t="s">
        <v>1226</v>
      </c>
      <c r="O244" s="345"/>
      <c r="Q244" s="349">
        <f t="shared" si="94"/>
        <v>0</v>
      </c>
      <c r="S244" s="345"/>
      <c r="U244" s="349">
        <f t="shared" si="95"/>
        <v>0</v>
      </c>
    </row>
    <row r="245" spans="1:21" s="319" customFormat="1" ht="15" customHeight="1">
      <c r="A245" s="319">
        <v>235</v>
      </c>
      <c r="B245" s="319">
        <f t="shared" si="80"/>
        <v>6</v>
      </c>
      <c r="C245" s="320">
        <f t="shared" si="81"/>
        <v>708213</v>
      </c>
      <c r="D245" s="320"/>
      <c r="E245" s="320"/>
      <c r="F245" s="347" t="s">
        <v>250</v>
      </c>
      <c r="G245" s="347" t="s">
        <v>250</v>
      </c>
      <c r="H245" s="347" t="s">
        <v>250</v>
      </c>
      <c r="I245" s="347" t="s">
        <v>250</v>
      </c>
      <c r="J245" s="353">
        <v>708213</v>
      </c>
      <c r="K245" s="347" t="s">
        <v>250</v>
      </c>
      <c r="L245" s="347" t="s">
        <v>250</v>
      </c>
      <c r="M245" s="347" t="s">
        <v>250</v>
      </c>
      <c r="N245" s="353" t="s">
        <v>1227</v>
      </c>
      <c r="O245" s="345"/>
      <c r="Q245" s="349">
        <f>O245-Q246-Q247-Q248-Q249-Q250-Q251-Q252-Q253-Q254-Q255</f>
        <v>0</v>
      </c>
      <c r="S245" s="345"/>
      <c r="U245" s="349">
        <f>S245</f>
        <v>0</v>
      </c>
    </row>
    <row r="246" spans="1:21" s="319" customFormat="1" ht="15" customHeight="1">
      <c r="A246" s="319">
        <v>236</v>
      </c>
      <c r="B246" s="319">
        <f t="shared" si="80"/>
        <v>8</v>
      </c>
      <c r="C246" s="320">
        <f t="shared" si="81"/>
        <v>70821301</v>
      </c>
      <c r="D246" s="320"/>
      <c r="E246" s="320"/>
      <c r="F246" s="347" t="s">
        <v>250</v>
      </c>
      <c r="G246" s="347" t="s">
        <v>250</v>
      </c>
      <c r="H246" s="347" t="s">
        <v>250</v>
      </c>
      <c r="I246" s="347" t="s">
        <v>250</v>
      </c>
      <c r="J246" s="347" t="s">
        <v>250</v>
      </c>
      <c r="K246" s="347" t="s">
        <v>250</v>
      </c>
      <c r="L246" s="356">
        <v>70821301</v>
      </c>
      <c r="M246" s="347" t="s">
        <v>250</v>
      </c>
      <c r="N246" s="356" t="s">
        <v>1228</v>
      </c>
      <c r="O246" s="345"/>
      <c r="Q246" s="349">
        <f t="shared" ref="Q246:Q255" si="96">O246</f>
        <v>0</v>
      </c>
      <c r="S246" s="345"/>
      <c r="U246" s="349">
        <f t="shared" ref="U246:U255" si="97">S246</f>
        <v>0</v>
      </c>
    </row>
    <row r="247" spans="1:21" s="319" customFormat="1" ht="15" customHeight="1">
      <c r="A247" s="319">
        <v>237</v>
      </c>
      <c r="B247" s="319">
        <f t="shared" si="80"/>
        <v>8</v>
      </c>
      <c r="C247" s="320">
        <f t="shared" si="81"/>
        <v>70821302</v>
      </c>
      <c r="D247" s="320"/>
      <c r="E247" s="320"/>
      <c r="F247" s="347" t="s">
        <v>250</v>
      </c>
      <c r="G247" s="347" t="s">
        <v>250</v>
      </c>
      <c r="H247" s="347" t="s">
        <v>250</v>
      </c>
      <c r="I247" s="347" t="s">
        <v>250</v>
      </c>
      <c r="J247" s="347" t="s">
        <v>250</v>
      </c>
      <c r="K247" s="347" t="s">
        <v>250</v>
      </c>
      <c r="L247" s="356">
        <v>70821302</v>
      </c>
      <c r="M247" s="347" t="s">
        <v>250</v>
      </c>
      <c r="N247" s="356" t="s">
        <v>1229</v>
      </c>
      <c r="O247" s="345"/>
      <c r="Q247" s="349">
        <f t="shared" si="96"/>
        <v>0</v>
      </c>
      <c r="S247" s="345"/>
      <c r="U247" s="349">
        <f t="shared" si="97"/>
        <v>0</v>
      </c>
    </row>
    <row r="248" spans="1:21" s="319" customFormat="1" ht="15" customHeight="1">
      <c r="A248" s="319">
        <v>238</v>
      </c>
      <c r="B248" s="319">
        <f t="shared" si="80"/>
        <v>8</v>
      </c>
      <c r="C248" s="320">
        <f t="shared" si="81"/>
        <v>70821303</v>
      </c>
      <c r="D248" s="320"/>
      <c r="E248" s="320"/>
      <c r="F248" s="347" t="s">
        <v>250</v>
      </c>
      <c r="G248" s="347" t="s">
        <v>250</v>
      </c>
      <c r="H248" s="347" t="s">
        <v>250</v>
      </c>
      <c r="I248" s="347" t="s">
        <v>250</v>
      </c>
      <c r="J248" s="347" t="s">
        <v>250</v>
      </c>
      <c r="K248" s="347" t="s">
        <v>250</v>
      </c>
      <c r="L248" s="356">
        <v>70821303</v>
      </c>
      <c r="M248" s="347" t="s">
        <v>250</v>
      </c>
      <c r="N248" s="356" t="s">
        <v>1230</v>
      </c>
      <c r="O248" s="345"/>
      <c r="Q248" s="349">
        <f t="shared" si="96"/>
        <v>0</v>
      </c>
      <c r="S248" s="345"/>
      <c r="U248" s="349">
        <f t="shared" si="97"/>
        <v>0</v>
      </c>
    </row>
    <row r="249" spans="1:21" s="319" customFormat="1" ht="15" customHeight="1">
      <c r="A249" s="319">
        <v>239</v>
      </c>
      <c r="B249" s="319">
        <f t="shared" si="80"/>
        <v>8</v>
      </c>
      <c r="C249" s="320">
        <f t="shared" si="81"/>
        <v>70821304</v>
      </c>
      <c r="D249" s="320"/>
      <c r="E249" s="320"/>
      <c r="F249" s="347" t="s">
        <v>250</v>
      </c>
      <c r="G249" s="347" t="s">
        <v>250</v>
      </c>
      <c r="H249" s="347" t="s">
        <v>250</v>
      </c>
      <c r="I249" s="347" t="s">
        <v>250</v>
      </c>
      <c r="J249" s="347" t="s">
        <v>250</v>
      </c>
      <c r="K249" s="347" t="s">
        <v>250</v>
      </c>
      <c r="L249" s="356">
        <v>70821304</v>
      </c>
      <c r="M249" s="347" t="s">
        <v>250</v>
      </c>
      <c r="N249" s="356" t="s">
        <v>1231</v>
      </c>
      <c r="O249" s="345"/>
      <c r="Q249" s="349">
        <f t="shared" si="96"/>
        <v>0</v>
      </c>
      <c r="S249" s="345"/>
      <c r="U249" s="349">
        <f t="shared" si="97"/>
        <v>0</v>
      </c>
    </row>
    <row r="250" spans="1:21" s="319" customFormat="1" ht="15" customHeight="1">
      <c r="A250" s="319">
        <v>240</v>
      </c>
      <c r="B250" s="319">
        <f t="shared" si="80"/>
        <v>8</v>
      </c>
      <c r="C250" s="320">
        <f t="shared" si="81"/>
        <v>70821305</v>
      </c>
      <c r="D250" s="320"/>
      <c r="E250" s="320"/>
      <c r="F250" s="347" t="s">
        <v>250</v>
      </c>
      <c r="G250" s="347" t="s">
        <v>250</v>
      </c>
      <c r="H250" s="347" t="s">
        <v>250</v>
      </c>
      <c r="I250" s="347" t="s">
        <v>250</v>
      </c>
      <c r="J250" s="347" t="s">
        <v>250</v>
      </c>
      <c r="K250" s="347" t="s">
        <v>250</v>
      </c>
      <c r="L250" s="356">
        <v>70821305</v>
      </c>
      <c r="M250" s="347" t="s">
        <v>250</v>
      </c>
      <c r="N250" s="356" t="s">
        <v>1232</v>
      </c>
      <c r="O250" s="345"/>
      <c r="Q250" s="349">
        <f t="shared" si="96"/>
        <v>0</v>
      </c>
      <c r="S250" s="345"/>
      <c r="U250" s="349">
        <f t="shared" si="97"/>
        <v>0</v>
      </c>
    </row>
    <row r="251" spans="1:21" s="319" customFormat="1" ht="15" customHeight="1">
      <c r="A251" s="319">
        <v>241</v>
      </c>
      <c r="B251" s="319">
        <f t="shared" si="80"/>
        <v>8</v>
      </c>
      <c r="C251" s="320">
        <f t="shared" si="81"/>
        <v>70821306</v>
      </c>
      <c r="D251" s="320"/>
      <c r="E251" s="320"/>
      <c r="F251" s="347" t="s">
        <v>250</v>
      </c>
      <c r="G251" s="347" t="s">
        <v>250</v>
      </c>
      <c r="H251" s="347" t="s">
        <v>250</v>
      </c>
      <c r="I251" s="347" t="s">
        <v>250</v>
      </c>
      <c r="J251" s="347" t="s">
        <v>250</v>
      </c>
      <c r="K251" s="347" t="s">
        <v>250</v>
      </c>
      <c r="L251" s="356">
        <v>70821306</v>
      </c>
      <c r="M251" s="347" t="s">
        <v>250</v>
      </c>
      <c r="N251" s="356" t="s">
        <v>1233</v>
      </c>
      <c r="O251" s="345"/>
      <c r="Q251" s="349">
        <f t="shared" si="96"/>
        <v>0</v>
      </c>
      <c r="S251" s="345"/>
      <c r="U251" s="349">
        <f t="shared" si="97"/>
        <v>0</v>
      </c>
    </row>
    <row r="252" spans="1:21" s="319" customFormat="1" ht="15" customHeight="1">
      <c r="A252" s="319">
        <v>242</v>
      </c>
      <c r="B252" s="319">
        <f t="shared" si="80"/>
        <v>8</v>
      </c>
      <c r="C252" s="320">
        <f t="shared" si="81"/>
        <v>70821307</v>
      </c>
      <c r="D252" s="320"/>
      <c r="E252" s="320"/>
      <c r="F252" s="347" t="s">
        <v>250</v>
      </c>
      <c r="G252" s="347" t="s">
        <v>250</v>
      </c>
      <c r="H252" s="347" t="s">
        <v>250</v>
      </c>
      <c r="I252" s="347" t="s">
        <v>250</v>
      </c>
      <c r="J252" s="347" t="s">
        <v>250</v>
      </c>
      <c r="K252" s="347" t="s">
        <v>250</v>
      </c>
      <c r="L252" s="356">
        <v>70821307</v>
      </c>
      <c r="M252" s="347" t="s">
        <v>250</v>
      </c>
      <c r="N252" s="356" t="s">
        <v>1234</v>
      </c>
      <c r="O252" s="345"/>
      <c r="Q252" s="349">
        <f t="shared" si="96"/>
        <v>0</v>
      </c>
      <c r="S252" s="345"/>
      <c r="U252" s="349">
        <f t="shared" si="97"/>
        <v>0</v>
      </c>
    </row>
    <row r="253" spans="1:21" s="319" customFormat="1" ht="15" customHeight="1">
      <c r="A253" s="319">
        <v>243</v>
      </c>
      <c r="B253" s="319">
        <f t="shared" si="80"/>
        <v>8</v>
      </c>
      <c r="C253" s="320">
        <f t="shared" si="81"/>
        <v>70821308</v>
      </c>
      <c r="D253" s="320"/>
      <c r="E253" s="320"/>
      <c r="F253" s="347" t="s">
        <v>250</v>
      </c>
      <c r="G253" s="347" t="s">
        <v>250</v>
      </c>
      <c r="H253" s="347" t="s">
        <v>250</v>
      </c>
      <c r="I253" s="347" t="s">
        <v>250</v>
      </c>
      <c r="J253" s="347" t="s">
        <v>250</v>
      </c>
      <c r="K253" s="347" t="s">
        <v>250</v>
      </c>
      <c r="L253" s="356">
        <v>70821308</v>
      </c>
      <c r="M253" s="347" t="s">
        <v>250</v>
      </c>
      <c r="N253" s="356" t="s">
        <v>1235</v>
      </c>
      <c r="O253" s="345"/>
      <c r="Q253" s="349">
        <f t="shared" si="96"/>
        <v>0</v>
      </c>
      <c r="S253" s="345"/>
      <c r="U253" s="349">
        <f t="shared" si="97"/>
        <v>0</v>
      </c>
    </row>
    <row r="254" spans="1:21" s="319" customFormat="1" ht="15" customHeight="1">
      <c r="A254" s="319">
        <v>244</v>
      </c>
      <c r="B254" s="319">
        <f t="shared" si="80"/>
        <v>8</v>
      </c>
      <c r="C254" s="320">
        <f t="shared" si="81"/>
        <v>70821309</v>
      </c>
      <c r="D254" s="320"/>
      <c r="E254" s="320"/>
      <c r="F254" s="347" t="s">
        <v>250</v>
      </c>
      <c r="G254" s="347" t="s">
        <v>250</v>
      </c>
      <c r="H254" s="347" t="s">
        <v>250</v>
      </c>
      <c r="I254" s="347" t="s">
        <v>250</v>
      </c>
      <c r="J254" s="347" t="s">
        <v>250</v>
      </c>
      <c r="K254" s="347" t="s">
        <v>250</v>
      </c>
      <c r="L254" s="356">
        <v>70821309</v>
      </c>
      <c r="M254" s="347" t="s">
        <v>250</v>
      </c>
      <c r="N254" s="356" t="s">
        <v>1236</v>
      </c>
      <c r="O254" s="345"/>
      <c r="Q254" s="349">
        <f t="shared" si="96"/>
        <v>0</v>
      </c>
      <c r="S254" s="345"/>
      <c r="U254" s="349">
        <f t="shared" si="97"/>
        <v>0</v>
      </c>
    </row>
    <row r="255" spans="1:21" s="319" customFormat="1" ht="15" customHeight="1">
      <c r="A255" s="319">
        <v>245</v>
      </c>
      <c r="B255" s="319">
        <f t="shared" si="80"/>
        <v>8</v>
      </c>
      <c r="C255" s="320">
        <f t="shared" si="81"/>
        <v>70821398</v>
      </c>
      <c r="D255" s="320"/>
      <c r="E255" s="320"/>
      <c r="F255" s="347" t="s">
        <v>250</v>
      </c>
      <c r="G255" s="347" t="s">
        <v>250</v>
      </c>
      <c r="H255" s="347" t="s">
        <v>250</v>
      </c>
      <c r="I255" s="347" t="s">
        <v>250</v>
      </c>
      <c r="J255" s="347" t="s">
        <v>250</v>
      </c>
      <c r="K255" s="347" t="s">
        <v>250</v>
      </c>
      <c r="L255" s="356">
        <v>70821398</v>
      </c>
      <c r="M255" s="347" t="s">
        <v>250</v>
      </c>
      <c r="N255" s="356" t="s">
        <v>1237</v>
      </c>
      <c r="O255" s="345"/>
      <c r="Q255" s="349">
        <f t="shared" si="96"/>
        <v>0</v>
      </c>
      <c r="S255" s="345"/>
      <c r="U255" s="349">
        <f t="shared" si="97"/>
        <v>0</v>
      </c>
    </row>
    <row r="256" spans="1:21" s="319" customFormat="1" ht="15" customHeight="1">
      <c r="A256" s="319">
        <v>246</v>
      </c>
      <c r="B256" s="319">
        <f t="shared" si="80"/>
        <v>6</v>
      </c>
      <c r="C256" s="320">
        <f t="shared" si="81"/>
        <v>708214</v>
      </c>
      <c r="D256" s="320"/>
      <c r="E256" s="320"/>
      <c r="F256" s="347" t="s">
        <v>250</v>
      </c>
      <c r="G256" s="347" t="s">
        <v>250</v>
      </c>
      <c r="H256" s="347" t="s">
        <v>250</v>
      </c>
      <c r="I256" s="347" t="s">
        <v>250</v>
      </c>
      <c r="J256" s="353">
        <v>708214</v>
      </c>
      <c r="K256" s="347" t="s">
        <v>250</v>
      </c>
      <c r="L256" s="347" t="s">
        <v>250</v>
      </c>
      <c r="M256" s="347" t="s">
        <v>250</v>
      </c>
      <c r="N256" s="353" t="s">
        <v>1238</v>
      </c>
      <c r="O256" s="345"/>
      <c r="Q256" s="349">
        <f>O256-Q257-Q258-Q259-Q260-Q261-Q262-Q263</f>
        <v>0</v>
      </c>
      <c r="S256" s="345"/>
      <c r="U256" s="349">
        <f>S256</f>
        <v>0</v>
      </c>
    </row>
    <row r="257" spans="1:21" s="319" customFormat="1" ht="15" customHeight="1">
      <c r="A257" s="319">
        <v>247</v>
      </c>
      <c r="B257" s="319">
        <f t="shared" si="80"/>
        <v>8</v>
      </c>
      <c r="C257" s="320">
        <f t="shared" si="81"/>
        <v>70821401</v>
      </c>
      <c r="D257" s="320"/>
      <c r="E257" s="320"/>
      <c r="F257" s="347" t="s">
        <v>250</v>
      </c>
      <c r="G257" s="347" t="s">
        <v>250</v>
      </c>
      <c r="H257" s="347" t="s">
        <v>250</v>
      </c>
      <c r="I257" s="347" t="s">
        <v>250</v>
      </c>
      <c r="J257" s="347" t="s">
        <v>250</v>
      </c>
      <c r="K257" s="347" t="s">
        <v>250</v>
      </c>
      <c r="L257" s="356">
        <v>70821401</v>
      </c>
      <c r="M257" s="347" t="s">
        <v>250</v>
      </c>
      <c r="N257" s="356" t="s">
        <v>1239</v>
      </c>
      <c r="O257" s="345"/>
      <c r="Q257" s="349">
        <f t="shared" ref="Q257:Q263" si="98">O257</f>
        <v>0</v>
      </c>
      <c r="S257" s="345"/>
      <c r="U257" s="349">
        <f t="shared" ref="U257:U263" si="99">S257</f>
        <v>0</v>
      </c>
    </row>
    <row r="258" spans="1:21" s="319" customFormat="1" ht="15" customHeight="1">
      <c r="A258" s="319">
        <v>248</v>
      </c>
      <c r="B258" s="319">
        <f t="shared" si="80"/>
        <v>8</v>
      </c>
      <c r="C258" s="320">
        <f t="shared" si="81"/>
        <v>70821402</v>
      </c>
      <c r="D258" s="320"/>
      <c r="E258" s="320"/>
      <c r="F258" s="347" t="s">
        <v>250</v>
      </c>
      <c r="G258" s="347" t="s">
        <v>250</v>
      </c>
      <c r="H258" s="347" t="s">
        <v>250</v>
      </c>
      <c r="I258" s="347" t="s">
        <v>250</v>
      </c>
      <c r="J258" s="347" t="s">
        <v>250</v>
      </c>
      <c r="K258" s="347" t="s">
        <v>250</v>
      </c>
      <c r="L258" s="356">
        <v>70821402</v>
      </c>
      <c r="M258" s="347" t="s">
        <v>250</v>
      </c>
      <c r="N258" s="356" t="s">
        <v>1240</v>
      </c>
      <c r="O258" s="345"/>
      <c r="Q258" s="349">
        <f t="shared" si="98"/>
        <v>0</v>
      </c>
      <c r="S258" s="345"/>
      <c r="U258" s="349">
        <f t="shared" si="99"/>
        <v>0</v>
      </c>
    </row>
    <row r="259" spans="1:21" s="319" customFormat="1" ht="15" customHeight="1">
      <c r="A259" s="319">
        <v>249</v>
      </c>
      <c r="B259" s="319">
        <f t="shared" si="80"/>
        <v>8</v>
      </c>
      <c r="C259" s="320">
        <f t="shared" si="81"/>
        <v>70821403</v>
      </c>
      <c r="D259" s="320"/>
      <c r="E259" s="320"/>
      <c r="F259" s="347" t="s">
        <v>250</v>
      </c>
      <c r="G259" s="347" t="s">
        <v>250</v>
      </c>
      <c r="H259" s="347" t="s">
        <v>250</v>
      </c>
      <c r="I259" s="347" t="s">
        <v>250</v>
      </c>
      <c r="J259" s="347" t="s">
        <v>250</v>
      </c>
      <c r="K259" s="347" t="s">
        <v>250</v>
      </c>
      <c r="L259" s="356">
        <v>70821403</v>
      </c>
      <c r="M259" s="347" t="s">
        <v>250</v>
      </c>
      <c r="N259" s="356" t="s">
        <v>1241</v>
      </c>
      <c r="O259" s="345"/>
      <c r="Q259" s="349">
        <f t="shared" si="98"/>
        <v>0</v>
      </c>
      <c r="S259" s="345"/>
      <c r="U259" s="349">
        <f t="shared" si="99"/>
        <v>0</v>
      </c>
    </row>
    <row r="260" spans="1:21" s="319" customFormat="1" ht="15" customHeight="1">
      <c r="A260" s="319">
        <v>250</v>
      </c>
      <c r="B260" s="319">
        <f t="shared" si="80"/>
        <v>8</v>
      </c>
      <c r="C260" s="320">
        <f t="shared" si="81"/>
        <v>70821404</v>
      </c>
      <c r="D260" s="320"/>
      <c r="E260" s="320"/>
      <c r="F260" s="347" t="s">
        <v>250</v>
      </c>
      <c r="G260" s="347" t="s">
        <v>250</v>
      </c>
      <c r="H260" s="347" t="s">
        <v>250</v>
      </c>
      <c r="I260" s="347" t="s">
        <v>250</v>
      </c>
      <c r="J260" s="347" t="s">
        <v>250</v>
      </c>
      <c r="K260" s="347" t="s">
        <v>250</v>
      </c>
      <c r="L260" s="356">
        <v>70821404</v>
      </c>
      <c r="M260" s="347" t="s">
        <v>250</v>
      </c>
      <c r="N260" s="356" t="s">
        <v>1242</v>
      </c>
      <c r="O260" s="345"/>
      <c r="Q260" s="349">
        <f t="shared" si="98"/>
        <v>0</v>
      </c>
      <c r="S260" s="345"/>
      <c r="U260" s="349">
        <f t="shared" si="99"/>
        <v>0</v>
      </c>
    </row>
    <row r="261" spans="1:21" s="319" customFormat="1" ht="15" customHeight="1">
      <c r="A261" s="319">
        <v>251</v>
      </c>
      <c r="B261" s="319">
        <f t="shared" si="80"/>
        <v>8</v>
      </c>
      <c r="C261" s="320">
        <f t="shared" si="81"/>
        <v>70821405</v>
      </c>
      <c r="D261" s="320"/>
      <c r="E261" s="320"/>
      <c r="F261" s="347" t="s">
        <v>250</v>
      </c>
      <c r="G261" s="347" t="s">
        <v>250</v>
      </c>
      <c r="H261" s="347" t="s">
        <v>250</v>
      </c>
      <c r="I261" s="347" t="s">
        <v>250</v>
      </c>
      <c r="J261" s="347" t="s">
        <v>250</v>
      </c>
      <c r="K261" s="347" t="s">
        <v>250</v>
      </c>
      <c r="L261" s="356">
        <v>70821405</v>
      </c>
      <c r="M261" s="347" t="s">
        <v>250</v>
      </c>
      <c r="N261" s="356" t="s">
        <v>1243</v>
      </c>
      <c r="O261" s="345"/>
      <c r="Q261" s="349">
        <f t="shared" si="98"/>
        <v>0</v>
      </c>
      <c r="S261" s="345"/>
      <c r="U261" s="349">
        <f t="shared" si="99"/>
        <v>0</v>
      </c>
    </row>
    <row r="262" spans="1:21" s="319" customFormat="1" ht="15" customHeight="1">
      <c r="A262" s="319">
        <v>252</v>
      </c>
      <c r="B262" s="319">
        <f t="shared" si="80"/>
        <v>8</v>
      </c>
      <c r="C262" s="320">
        <f t="shared" si="81"/>
        <v>70821406</v>
      </c>
      <c r="D262" s="320"/>
      <c r="E262" s="320"/>
      <c r="F262" s="347" t="s">
        <v>250</v>
      </c>
      <c r="G262" s="347" t="s">
        <v>250</v>
      </c>
      <c r="H262" s="347" t="s">
        <v>250</v>
      </c>
      <c r="I262" s="347" t="s">
        <v>250</v>
      </c>
      <c r="J262" s="347" t="s">
        <v>250</v>
      </c>
      <c r="K262" s="347" t="s">
        <v>250</v>
      </c>
      <c r="L262" s="356">
        <v>70821406</v>
      </c>
      <c r="M262" s="347" t="s">
        <v>250</v>
      </c>
      <c r="N262" s="356" t="s">
        <v>1244</v>
      </c>
      <c r="O262" s="345"/>
      <c r="Q262" s="349">
        <f t="shared" si="98"/>
        <v>0</v>
      </c>
      <c r="S262" s="345"/>
      <c r="U262" s="349">
        <f t="shared" si="99"/>
        <v>0</v>
      </c>
    </row>
    <row r="263" spans="1:21" s="319" customFormat="1" ht="15" customHeight="1">
      <c r="A263" s="319">
        <v>253</v>
      </c>
      <c r="B263" s="319">
        <f t="shared" si="80"/>
        <v>8</v>
      </c>
      <c r="C263" s="320">
        <f t="shared" si="81"/>
        <v>70821498</v>
      </c>
      <c r="D263" s="320"/>
      <c r="E263" s="320"/>
      <c r="F263" s="347" t="s">
        <v>250</v>
      </c>
      <c r="G263" s="347" t="s">
        <v>250</v>
      </c>
      <c r="H263" s="347" t="s">
        <v>250</v>
      </c>
      <c r="I263" s="347" t="s">
        <v>250</v>
      </c>
      <c r="J263" s="347" t="s">
        <v>250</v>
      </c>
      <c r="K263" s="347" t="s">
        <v>250</v>
      </c>
      <c r="L263" s="356">
        <v>70821498</v>
      </c>
      <c r="M263" s="347" t="s">
        <v>250</v>
      </c>
      <c r="N263" s="356" t="s">
        <v>1245</v>
      </c>
      <c r="O263" s="345"/>
      <c r="Q263" s="349">
        <f t="shared" si="98"/>
        <v>0</v>
      </c>
      <c r="S263" s="345"/>
      <c r="U263" s="349">
        <f t="shared" si="99"/>
        <v>0</v>
      </c>
    </row>
    <row r="264" spans="1:21" s="319" customFormat="1" ht="15" customHeight="1">
      <c r="A264" s="319">
        <v>254</v>
      </c>
      <c r="B264" s="319">
        <f t="shared" si="80"/>
        <v>6</v>
      </c>
      <c r="C264" s="320">
        <f t="shared" si="81"/>
        <v>708215</v>
      </c>
      <c r="D264" s="320"/>
      <c r="E264" s="320"/>
      <c r="F264" s="347" t="s">
        <v>250</v>
      </c>
      <c r="G264" s="347" t="s">
        <v>250</v>
      </c>
      <c r="H264" s="347" t="s">
        <v>250</v>
      </c>
      <c r="I264" s="347" t="s">
        <v>250</v>
      </c>
      <c r="J264" s="353">
        <v>708215</v>
      </c>
      <c r="K264" s="347" t="s">
        <v>250</v>
      </c>
      <c r="L264" s="347" t="s">
        <v>250</v>
      </c>
      <c r="M264" s="347" t="s">
        <v>250</v>
      </c>
      <c r="N264" s="353" t="s">
        <v>1246</v>
      </c>
      <c r="O264" s="345"/>
      <c r="Q264" s="349">
        <f>O264-Q265-Q266-Q267-Q268</f>
        <v>0</v>
      </c>
      <c r="S264" s="345"/>
      <c r="U264" s="349">
        <f>S264+U265+U268</f>
        <v>0</v>
      </c>
    </row>
    <row r="265" spans="1:21" s="319" customFormat="1" ht="15" customHeight="1">
      <c r="A265" s="319">
        <v>255</v>
      </c>
      <c r="B265" s="319">
        <f t="shared" si="80"/>
        <v>7</v>
      </c>
      <c r="C265" s="320">
        <f t="shared" si="81"/>
        <v>7082151</v>
      </c>
      <c r="D265" s="320"/>
      <c r="E265" s="320"/>
      <c r="F265" s="347" t="s">
        <v>250</v>
      </c>
      <c r="G265" s="347" t="s">
        <v>250</v>
      </c>
      <c r="H265" s="347" t="s">
        <v>250</v>
      </c>
      <c r="I265" s="347" t="s">
        <v>250</v>
      </c>
      <c r="J265" s="347" t="s">
        <v>250</v>
      </c>
      <c r="K265" s="354">
        <v>7082151</v>
      </c>
      <c r="L265" s="347" t="s">
        <v>250</v>
      </c>
      <c r="M265" s="347" t="s">
        <v>250</v>
      </c>
      <c r="N265" s="354" t="s">
        <v>1247</v>
      </c>
      <c r="O265" s="345"/>
      <c r="Q265" s="349">
        <f>O265-Q266-Q267</f>
        <v>0</v>
      </c>
      <c r="S265" s="345"/>
      <c r="U265" s="349">
        <f>S265+U266+U267</f>
        <v>0</v>
      </c>
    </row>
    <row r="266" spans="1:21" s="319" customFormat="1" ht="15" customHeight="1">
      <c r="A266" s="319">
        <v>256</v>
      </c>
      <c r="B266" s="319">
        <f t="shared" si="80"/>
        <v>8</v>
      </c>
      <c r="C266" s="320">
        <f t="shared" si="81"/>
        <v>70821511</v>
      </c>
      <c r="D266" s="320"/>
      <c r="E266" s="320"/>
      <c r="F266" s="347" t="s">
        <v>250</v>
      </c>
      <c r="G266" s="347" t="s">
        <v>250</v>
      </c>
      <c r="H266" s="347" t="s">
        <v>250</v>
      </c>
      <c r="I266" s="347" t="s">
        <v>250</v>
      </c>
      <c r="J266" s="347" t="s">
        <v>250</v>
      </c>
      <c r="K266" s="347" t="s">
        <v>250</v>
      </c>
      <c r="L266" s="356">
        <v>70821511</v>
      </c>
      <c r="M266" s="347" t="s">
        <v>250</v>
      </c>
      <c r="N266" s="356" t="s">
        <v>350</v>
      </c>
      <c r="O266" s="345"/>
      <c r="Q266" s="349">
        <f t="shared" ref="Q266:Q267" si="100">O266</f>
        <v>0</v>
      </c>
      <c r="S266" s="345"/>
      <c r="U266" s="349">
        <f t="shared" ref="U266:U267" si="101">S266</f>
        <v>0</v>
      </c>
    </row>
    <row r="267" spans="1:21" s="319" customFormat="1" ht="15" customHeight="1">
      <c r="A267" s="319">
        <v>257</v>
      </c>
      <c r="B267" s="319">
        <f t="shared" ref="B267:B330" si="102">LEN(C267)</f>
        <v>8</v>
      </c>
      <c r="C267" s="320">
        <f t="shared" ref="C267:C330" si="103">MAX(F267:M267)</f>
        <v>70821512</v>
      </c>
      <c r="D267" s="320"/>
      <c r="E267" s="320"/>
      <c r="F267" s="347" t="s">
        <v>250</v>
      </c>
      <c r="G267" s="347" t="s">
        <v>250</v>
      </c>
      <c r="H267" s="347" t="s">
        <v>250</v>
      </c>
      <c r="I267" s="347" t="s">
        <v>250</v>
      </c>
      <c r="J267" s="347" t="s">
        <v>250</v>
      </c>
      <c r="K267" s="347" t="s">
        <v>250</v>
      </c>
      <c r="L267" s="356">
        <v>70821512</v>
      </c>
      <c r="M267" s="347" t="s">
        <v>250</v>
      </c>
      <c r="N267" s="356" t="s">
        <v>752</v>
      </c>
      <c r="O267" s="345"/>
      <c r="Q267" s="349">
        <f t="shared" si="100"/>
        <v>0</v>
      </c>
      <c r="S267" s="345"/>
      <c r="U267" s="349">
        <f t="shared" si="101"/>
        <v>0</v>
      </c>
    </row>
    <row r="268" spans="1:21" s="319" customFormat="1" ht="15" customHeight="1">
      <c r="A268" s="319">
        <v>258</v>
      </c>
      <c r="B268" s="319">
        <f t="shared" si="102"/>
        <v>7</v>
      </c>
      <c r="C268" s="320">
        <f t="shared" si="103"/>
        <v>7082158</v>
      </c>
      <c r="D268" s="320"/>
      <c r="E268" s="320"/>
      <c r="F268" s="347" t="s">
        <v>250</v>
      </c>
      <c r="G268" s="347" t="s">
        <v>250</v>
      </c>
      <c r="H268" s="347" t="s">
        <v>250</v>
      </c>
      <c r="I268" s="347" t="s">
        <v>250</v>
      </c>
      <c r="J268" s="347" t="s">
        <v>250</v>
      </c>
      <c r="K268" s="354">
        <v>7082158</v>
      </c>
      <c r="L268" s="347" t="s">
        <v>250</v>
      </c>
      <c r="M268" s="347" t="s">
        <v>250</v>
      </c>
      <c r="N268" s="354" t="s">
        <v>1248</v>
      </c>
      <c r="O268" s="345"/>
      <c r="Q268" s="349">
        <f>O268-Q270-Q271-Q274-Q275-Q276-Q277-Q278-Q279-Q280-Q281</f>
        <v>0</v>
      </c>
      <c r="S268" s="345"/>
      <c r="U268" s="349">
        <f>S268+U270+U271+U274+U275+U276+U277+U278+U279+U280+U281</f>
        <v>0</v>
      </c>
    </row>
    <row r="269" spans="1:21" s="319" customFormat="1" ht="15" customHeight="1">
      <c r="A269" s="319">
        <v>259</v>
      </c>
      <c r="B269" s="319">
        <f t="shared" si="102"/>
        <v>6</v>
      </c>
      <c r="C269" s="320">
        <f t="shared" si="103"/>
        <v>708216</v>
      </c>
      <c r="D269" s="320"/>
      <c r="E269" s="320"/>
      <c r="F269" s="347" t="s">
        <v>250</v>
      </c>
      <c r="G269" s="347" t="s">
        <v>250</v>
      </c>
      <c r="H269" s="347" t="s">
        <v>250</v>
      </c>
      <c r="I269" s="347" t="s">
        <v>250</v>
      </c>
      <c r="J269" s="353">
        <v>708216</v>
      </c>
      <c r="K269" s="347" t="s">
        <v>250</v>
      </c>
      <c r="L269" s="347" t="s">
        <v>250</v>
      </c>
      <c r="M269" s="347" t="s">
        <v>250</v>
      </c>
      <c r="N269" s="353" t="s">
        <v>1249</v>
      </c>
      <c r="O269" s="345"/>
      <c r="Q269" s="349">
        <f>O269-Q270-Q271</f>
        <v>0</v>
      </c>
      <c r="S269" s="345"/>
      <c r="U269" s="349">
        <f>S269</f>
        <v>0</v>
      </c>
    </row>
    <row r="270" spans="1:21" s="319" customFormat="1" ht="15" customHeight="1">
      <c r="A270" s="319">
        <v>260</v>
      </c>
      <c r="B270" s="319">
        <f t="shared" si="102"/>
        <v>8</v>
      </c>
      <c r="C270" s="320">
        <f t="shared" si="103"/>
        <v>70821601</v>
      </c>
      <c r="D270" s="320"/>
      <c r="E270" s="320"/>
      <c r="F270" s="347" t="s">
        <v>250</v>
      </c>
      <c r="G270" s="347" t="s">
        <v>250</v>
      </c>
      <c r="H270" s="347" t="s">
        <v>250</v>
      </c>
      <c r="I270" s="347" t="s">
        <v>250</v>
      </c>
      <c r="J270" s="347" t="s">
        <v>250</v>
      </c>
      <c r="K270" s="347" t="s">
        <v>250</v>
      </c>
      <c r="L270" s="356">
        <v>70821601</v>
      </c>
      <c r="M270" s="347" t="s">
        <v>250</v>
      </c>
      <c r="N270" s="356" t="s">
        <v>1250</v>
      </c>
      <c r="O270" s="345"/>
      <c r="Q270" s="349">
        <f t="shared" ref="Q270:Q271" si="104">O270</f>
        <v>0</v>
      </c>
      <c r="S270" s="345"/>
      <c r="U270" s="349">
        <f t="shared" ref="U270:U271" si="105">S270</f>
        <v>0</v>
      </c>
    </row>
    <row r="271" spans="1:21" s="319" customFormat="1" ht="15" customHeight="1">
      <c r="A271" s="319">
        <v>261</v>
      </c>
      <c r="B271" s="319">
        <f t="shared" si="102"/>
        <v>8</v>
      </c>
      <c r="C271" s="320">
        <f t="shared" si="103"/>
        <v>70821698</v>
      </c>
      <c r="D271" s="320"/>
      <c r="E271" s="320"/>
      <c r="F271" s="347" t="s">
        <v>250</v>
      </c>
      <c r="G271" s="347" t="s">
        <v>250</v>
      </c>
      <c r="H271" s="347" t="s">
        <v>250</v>
      </c>
      <c r="I271" s="347" t="s">
        <v>250</v>
      </c>
      <c r="J271" s="347" t="s">
        <v>250</v>
      </c>
      <c r="K271" s="347" t="s">
        <v>250</v>
      </c>
      <c r="L271" s="356">
        <v>70821698</v>
      </c>
      <c r="M271" s="347" t="s">
        <v>250</v>
      </c>
      <c r="N271" s="356" t="s">
        <v>1251</v>
      </c>
      <c r="O271" s="345"/>
      <c r="Q271" s="349">
        <f t="shared" si="104"/>
        <v>0</v>
      </c>
      <c r="S271" s="345"/>
      <c r="U271" s="349">
        <f t="shared" si="105"/>
        <v>0</v>
      </c>
    </row>
    <row r="272" spans="1:21" s="319" customFormat="1" ht="15" customHeight="1">
      <c r="A272" s="319">
        <v>262</v>
      </c>
      <c r="B272" s="319">
        <f t="shared" si="102"/>
        <v>5</v>
      </c>
      <c r="C272" s="320">
        <f t="shared" si="103"/>
        <v>70822</v>
      </c>
      <c r="D272" s="320"/>
      <c r="E272" s="320"/>
      <c r="F272" s="347" t="s">
        <v>250</v>
      </c>
      <c r="G272" s="347" t="s">
        <v>250</v>
      </c>
      <c r="H272" s="347" t="s">
        <v>250</v>
      </c>
      <c r="I272" s="348">
        <v>70822</v>
      </c>
      <c r="J272" s="347" t="s">
        <v>250</v>
      </c>
      <c r="K272" s="347" t="s">
        <v>250</v>
      </c>
      <c r="L272" s="347" t="s">
        <v>250</v>
      </c>
      <c r="M272" s="347" t="s">
        <v>250</v>
      </c>
      <c r="N272" s="348" t="s">
        <v>1252</v>
      </c>
      <c r="O272" s="345"/>
      <c r="Q272" s="349">
        <f>O272-Q273-Q274-Q275-Q276-Q277-Q278-Q279-Q280-Q281-Q282-Q283-Q284</f>
        <v>0</v>
      </c>
      <c r="S272" s="345"/>
      <c r="U272" s="349">
        <f>S272+U273+U282+U283+U284</f>
        <v>0</v>
      </c>
    </row>
    <row r="273" spans="1:21" s="319" customFormat="1" ht="15" customHeight="1">
      <c r="A273" s="319">
        <v>263</v>
      </c>
      <c r="B273" s="319">
        <f t="shared" si="102"/>
        <v>6</v>
      </c>
      <c r="C273" s="320">
        <f t="shared" si="103"/>
        <v>708221</v>
      </c>
      <c r="D273" s="320"/>
      <c r="E273" s="320"/>
      <c r="F273" s="347" t="s">
        <v>250</v>
      </c>
      <c r="G273" s="347" t="s">
        <v>250</v>
      </c>
      <c r="H273" s="347" t="s">
        <v>250</v>
      </c>
      <c r="I273" s="347" t="s">
        <v>250</v>
      </c>
      <c r="J273" s="353">
        <v>708221</v>
      </c>
      <c r="K273" s="347" t="s">
        <v>250</v>
      </c>
      <c r="L273" s="347" t="s">
        <v>250</v>
      </c>
      <c r="M273" s="347" t="s">
        <v>250</v>
      </c>
      <c r="N273" s="353" t="s">
        <v>1253</v>
      </c>
      <c r="O273" s="345"/>
      <c r="Q273" s="349">
        <f>O273-Q274-Q275-Q276-Q277-Q278-Q279-Q280-Q281</f>
        <v>0</v>
      </c>
      <c r="S273" s="345"/>
      <c r="U273" s="349">
        <f>S273</f>
        <v>0</v>
      </c>
    </row>
    <row r="274" spans="1:21" s="319" customFormat="1" ht="15" customHeight="1">
      <c r="A274" s="319">
        <v>264</v>
      </c>
      <c r="B274" s="319">
        <f t="shared" si="102"/>
        <v>8</v>
      </c>
      <c r="C274" s="320">
        <f t="shared" si="103"/>
        <v>70822101</v>
      </c>
      <c r="D274" s="320"/>
      <c r="E274" s="320"/>
      <c r="F274" s="347" t="s">
        <v>250</v>
      </c>
      <c r="G274" s="347" t="s">
        <v>250</v>
      </c>
      <c r="H274" s="347" t="s">
        <v>250</v>
      </c>
      <c r="I274" s="347" t="s">
        <v>250</v>
      </c>
      <c r="J274" s="347" t="s">
        <v>250</v>
      </c>
      <c r="K274" s="347" t="s">
        <v>250</v>
      </c>
      <c r="L274" s="356">
        <v>70822101</v>
      </c>
      <c r="M274" s="347" t="s">
        <v>250</v>
      </c>
      <c r="N274" s="356" t="s">
        <v>1254</v>
      </c>
      <c r="O274" s="345"/>
      <c r="Q274" s="349">
        <f t="shared" ref="Q274:Q281" si="106">O274</f>
        <v>0</v>
      </c>
      <c r="S274" s="345"/>
      <c r="U274" s="349">
        <f t="shared" ref="U274:U284" si="107">S274</f>
        <v>0</v>
      </c>
    </row>
    <row r="275" spans="1:21" s="319" customFormat="1" ht="15" customHeight="1">
      <c r="A275" s="319">
        <v>265</v>
      </c>
      <c r="B275" s="319">
        <f t="shared" si="102"/>
        <v>8</v>
      </c>
      <c r="C275" s="320">
        <f t="shared" si="103"/>
        <v>70822102</v>
      </c>
      <c r="D275" s="320"/>
      <c r="E275" s="320"/>
      <c r="F275" s="347" t="s">
        <v>250</v>
      </c>
      <c r="G275" s="347" t="s">
        <v>250</v>
      </c>
      <c r="H275" s="347" t="s">
        <v>250</v>
      </c>
      <c r="I275" s="347" t="s">
        <v>250</v>
      </c>
      <c r="J275" s="347" t="s">
        <v>250</v>
      </c>
      <c r="K275" s="347" t="s">
        <v>250</v>
      </c>
      <c r="L275" s="356">
        <v>70822102</v>
      </c>
      <c r="M275" s="347" t="s">
        <v>250</v>
      </c>
      <c r="N275" s="356" t="s">
        <v>1255</v>
      </c>
      <c r="O275" s="345"/>
      <c r="Q275" s="349">
        <f t="shared" si="106"/>
        <v>0</v>
      </c>
      <c r="S275" s="345"/>
      <c r="U275" s="349">
        <f t="shared" si="107"/>
        <v>0</v>
      </c>
    </row>
    <row r="276" spans="1:21" s="319" customFormat="1" ht="15" customHeight="1">
      <c r="A276" s="319">
        <v>266</v>
      </c>
      <c r="B276" s="319">
        <f t="shared" si="102"/>
        <v>8</v>
      </c>
      <c r="C276" s="320">
        <f t="shared" si="103"/>
        <v>70822103</v>
      </c>
      <c r="D276" s="320"/>
      <c r="E276" s="320"/>
      <c r="F276" s="347" t="s">
        <v>250</v>
      </c>
      <c r="G276" s="347" t="s">
        <v>250</v>
      </c>
      <c r="H276" s="347" t="s">
        <v>250</v>
      </c>
      <c r="I276" s="347" t="s">
        <v>250</v>
      </c>
      <c r="J276" s="347" t="s">
        <v>250</v>
      </c>
      <c r="K276" s="347" t="s">
        <v>250</v>
      </c>
      <c r="L276" s="356">
        <v>70822103</v>
      </c>
      <c r="M276" s="347" t="s">
        <v>250</v>
      </c>
      <c r="N276" s="356" t="s">
        <v>1256</v>
      </c>
      <c r="O276" s="345"/>
      <c r="Q276" s="349">
        <f t="shared" si="106"/>
        <v>0</v>
      </c>
      <c r="S276" s="345"/>
      <c r="U276" s="349">
        <f t="shared" si="107"/>
        <v>0</v>
      </c>
    </row>
    <row r="277" spans="1:21" s="319" customFormat="1" ht="15" customHeight="1">
      <c r="A277" s="319">
        <v>267</v>
      </c>
      <c r="B277" s="319">
        <f t="shared" si="102"/>
        <v>8</v>
      </c>
      <c r="C277" s="320">
        <f t="shared" si="103"/>
        <v>70822104</v>
      </c>
      <c r="D277" s="320"/>
      <c r="E277" s="320"/>
      <c r="F277" s="347" t="s">
        <v>250</v>
      </c>
      <c r="G277" s="347" t="s">
        <v>250</v>
      </c>
      <c r="H277" s="347" t="s">
        <v>250</v>
      </c>
      <c r="I277" s="347" t="s">
        <v>250</v>
      </c>
      <c r="J277" s="347" t="s">
        <v>250</v>
      </c>
      <c r="K277" s="347" t="s">
        <v>250</v>
      </c>
      <c r="L277" s="356">
        <v>70822104</v>
      </c>
      <c r="M277" s="347" t="s">
        <v>250</v>
      </c>
      <c r="N277" s="356" t="s">
        <v>1257</v>
      </c>
      <c r="O277" s="345"/>
      <c r="Q277" s="349">
        <f t="shared" si="106"/>
        <v>0</v>
      </c>
      <c r="S277" s="345"/>
      <c r="U277" s="349">
        <f t="shared" si="107"/>
        <v>0</v>
      </c>
    </row>
    <row r="278" spans="1:21" s="319" customFormat="1" ht="15" customHeight="1">
      <c r="A278" s="319">
        <v>268</v>
      </c>
      <c r="B278" s="319">
        <f t="shared" si="102"/>
        <v>8</v>
      </c>
      <c r="C278" s="320">
        <f t="shared" si="103"/>
        <v>70822105</v>
      </c>
      <c r="D278" s="320"/>
      <c r="E278" s="320"/>
      <c r="F278" s="347" t="s">
        <v>250</v>
      </c>
      <c r="G278" s="347" t="s">
        <v>250</v>
      </c>
      <c r="H278" s="347" t="s">
        <v>250</v>
      </c>
      <c r="I278" s="347" t="s">
        <v>250</v>
      </c>
      <c r="J278" s="347" t="s">
        <v>250</v>
      </c>
      <c r="K278" s="347" t="s">
        <v>250</v>
      </c>
      <c r="L278" s="356">
        <v>70822105</v>
      </c>
      <c r="M278" s="347" t="s">
        <v>250</v>
      </c>
      <c r="N278" s="356" t="s">
        <v>1258</v>
      </c>
      <c r="O278" s="345"/>
      <c r="Q278" s="349">
        <f t="shared" si="106"/>
        <v>0</v>
      </c>
      <c r="S278" s="345"/>
      <c r="U278" s="349">
        <f t="shared" si="107"/>
        <v>0</v>
      </c>
    </row>
    <row r="279" spans="1:21" s="319" customFormat="1" ht="15" customHeight="1">
      <c r="A279" s="319">
        <v>269</v>
      </c>
      <c r="B279" s="319">
        <f t="shared" si="102"/>
        <v>8</v>
      </c>
      <c r="C279" s="320">
        <f t="shared" si="103"/>
        <v>70822106</v>
      </c>
      <c r="D279" s="320"/>
      <c r="E279" s="320"/>
      <c r="F279" s="347" t="s">
        <v>250</v>
      </c>
      <c r="G279" s="347" t="s">
        <v>250</v>
      </c>
      <c r="H279" s="347" t="s">
        <v>250</v>
      </c>
      <c r="I279" s="347" t="s">
        <v>250</v>
      </c>
      <c r="J279" s="347" t="s">
        <v>250</v>
      </c>
      <c r="K279" s="347" t="s">
        <v>250</v>
      </c>
      <c r="L279" s="356">
        <v>70822106</v>
      </c>
      <c r="M279" s="347" t="s">
        <v>250</v>
      </c>
      <c r="N279" s="356" t="s">
        <v>364</v>
      </c>
      <c r="O279" s="345"/>
      <c r="Q279" s="349">
        <f t="shared" si="106"/>
        <v>0</v>
      </c>
      <c r="S279" s="345"/>
      <c r="U279" s="349">
        <f t="shared" si="107"/>
        <v>0</v>
      </c>
    </row>
    <row r="280" spans="1:21" s="319" customFormat="1" ht="15" customHeight="1">
      <c r="A280" s="319">
        <v>270</v>
      </c>
      <c r="B280" s="319">
        <f t="shared" si="102"/>
        <v>8</v>
      </c>
      <c r="C280" s="320">
        <f t="shared" si="103"/>
        <v>70822107</v>
      </c>
      <c r="D280" s="320"/>
      <c r="E280" s="320"/>
      <c r="F280" s="347" t="s">
        <v>250</v>
      </c>
      <c r="G280" s="347" t="s">
        <v>250</v>
      </c>
      <c r="H280" s="347" t="s">
        <v>250</v>
      </c>
      <c r="I280" s="347" t="s">
        <v>250</v>
      </c>
      <c r="J280" s="347" t="s">
        <v>250</v>
      </c>
      <c r="K280" s="347" t="s">
        <v>250</v>
      </c>
      <c r="L280" s="356">
        <v>70822107</v>
      </c>
      <c r="M280" s="347" t="s">
        <v>250</v>
      </c>
      <c r="N280" s="356" t="s">
        <v>1259</v>
      </c>
      <c r="O280" s="345"/>
      <c r="Q280" s="349">
        <f t="shared" si="106"/>
        <v>0</v>
      </c>
      <c r="S280" s="345"/>
      <c r="U280" s="349">
        <f t="shared" si="107"/>
        <v>0</v>
      </c>
    </row>
    <row r="281" spans="1:21" s="319" customFormat="1" ht="15" customHeight="1">
      <c r="A281" s="319">
        <v>271</v>
      </c>
      <c r="B281" s="319">
        <f t="shared" si="102"/>
        <v>8</v>
      </c>
      <c r="C281" s="320">
        <f t="shared" si="103"/>
        <v>70822198</v>
      </c>
      <c r="D281" s="320"/>
      <c r="E281" s="320"/>
      <c r="F281" s="347" t="s">
        <v>250</v>
      </c>
      <c r="G281" s="347" t="s">
        <v>250</v>
      </c>
      <c r="H281" s="347" t="s">
        <v>250</v>
      </c>
      <c r="I281" s="347" t="s">
        <v>250</v>
      </c>
      <c r="J281" s="347" t="s">
        <v>250</v>
      </c>
      <c r="K281" s="347" t="s">
        <v>250</v>
      </c>
      <c r="L281" s="356">
        <v>70822198</v>
      </c>
      <c r="M281" s="347" t="s">
        <v>250</v>
      </c>
      <c r="N281" s="356" t="s">
        <v>1260</v>
      </c>
      <c r="O281" s="345"/>
      <c r="Q281" s="349">
        <f t="shared" si="106"/>
        <v>0</v>
      </c>
      <c r="S281" s="345"/>
      <c r="U281" s="349">
        <f t="shared" si="107"/>
        <v>0</v>
      </c>
    </row>
    <row r="282" spans="1:21" s="319" customFormat="1" ht="15" customHeight="1">
      <c r="A282" s="319">
        <v>272</v>
      </c>
      <c r="B282" s="319">
        <f t="shared" si="102"/>
        <v>6</v>
      </c>
      <c r="C282" s="320">
        <f t="shared" si="103"/>
        <v>708222</v>
      </c>
      <c r="D282" s="320"/>
      <c r="E282" s="320"/>
      <c r="F282" s="347" t="s">
        <v>250</v>
      </c>
      <c r="G282" s="347" t="s">
        <v>250</v>
      </c>
      <c r="H282" s="347" t="s">
        <v>250</v>
      </c>
      <c r="I282" s="347" t="s">
        <v>250</v>
      </c>
      <c r="J282" s="353">
        <v>708222</v>
      </c>
      <c r="K282" s="347" t="s">
        <v>250</v>
      </c>
      <c r="L282" s="347" t="s">
        <v>250</v>
      </c>
      <c r="M282" s="347" t="s">
        <v>250</v>
      </c>
      <c r="N282" s="353" t="s">
        <v>1261</v>
      </c>
      <c r="O282" s="345"/>
      <c r="Q282" s="349">
        <f>O282</f>
        <v>0</v>
      </c>
      <c r="S282" s="345"/>
      <c r="U282" s="349">
        <f t="shared" si="107"/>
        <v>0</v>
      </c>
    </row>
    <row r="283" spans="1:21" s="319" customFormat="1" ht="15" customHeight="1">
      <c r="A283" s="319">
        <v>273</v>
      </c>
      <c r="B283" s="319">
        <f t="shared" si="102"/>
        <v>6</v>
      </c>
      <c r="C283" s="320">
        <f t="shared" si="103"/>
        <v>708223</v>
      </c>
      <c r="D283" s="320"/>
      <c r="E283" s="320"/>
      <c r="F283" s="347" t="s">
        <v>250</v>
      </c>
      <c r="G283" s="347" t="s">
        <v>250</v>
      </c>
      <c r="H283" s="347" t="s">
        <v>250</v>
      </c>
      <c r="I283" s="347" t="s">
        <v>250</v>
      </c>
      <c r="J283" s="353">
        <v>708223</v>
      </c>
      <c r="K283" s="347" t="s">
        <v>250</v>
      </c>
      <c r="L283" s="347" t="s">
        <v>250</v>
      </c>
      <c r="M283" s="347" t="s">
        <v>250</v>
      </c>
      <c r="N283" s="353" t="s">
        <v>1262</v>
      </c>
      <c r="O283" s="345"/>
      <c r="Q283" s="349">
        <f t="shared" ref="Q283:Q284" si="108">O283</f>
        <v>0</v>
      </c>
      <c r="S283" s="345"/>
      <c r="U283" s="349">
        <f t="shared" si="107"/>
        <v>0</v>
      </c>
    </row>
    <row r="284" spans="1:21" s="319" customFormat="1" ht="15" customHeight="1">
      <c r="A284" s="319">
        <v>274</v>
      </c>
      <c r="B284" s="319">
        <f t="shared" si="102"/>
        <v>6</v>
      </c>
      <c r="C284" s="320">
        <f t="shared" si="103"/>
        <v>708228</v>
      </c>
      <c r="D284" s="320"/>
      <c r="E284" s="320"/>
      <c r="F284" s="347" t="s">
        <v>250</v>
      </c>
      <c r="G284" s="347" t="s">
        <v>250</v>
      </c>
      <c r="H284" s="347" t="s">
        <v>250</v>
      </c>
      <c r="I284" s="347" t="s">
        <v>250</v>
      </c>
      <c r="J284" s="353">
        <v>708228</v>
      </c>
      <c r="K284" s="347" t="s">
        <v>250</v>
      </c>
      <c r="L284" s="347" t="s">
        <v>250</v>
      </c>
      <c r="M284" s="347" t="s">
        <v>250</v>
      </c>
      <c r="N284" s="353" t="s">
        <v>1263</v>
      </c>
      <c r="O284" s="345"/>
      <c r="Q284" s="349">
        <f t="shared" si="108"/>
        <v>0</v>
      </c>
      <c r="S284" s="345"/>
      <c r="U284" s="349">
        <f t="shared" si="107"/>
        <v>0</v>
      </c>
    </row>
    <row r="285" spans="1:21" s="319" customFormat="1" ht="15" customHeight="1">
      <c r="A285" s="319">
        <v>275</v>
      </c>
      <c r="B285" s="319">
        <f t="shared" si="102"/>
        <v>4</v>
      </c>
      <c r="C285" s="320">
        <f t="shared" si="103"/>
        <v>7083</v>
      </c>
      <c r="D285" s="320"/>
      <c r="E285" s="320"/>
      <c r="F285" s="347" t="s">
        <v>250</v>
      </c>
      <c r="G285" s="347" t="s">
        <v>250</v>
      </c>
      <c r="H285" s="355">
        <v>7083</v>
      </c>
      <c r="I285" s="347" t="s">
        <v>250</v>
      </c>
      <c r="J285" s="347" t="s">
        <v>250</v>
      </c>
      <c r="K285" s="347" t="s">
        <v>250</v>
      </c>
      <c r="L285" s="347" t="s">
        <v>250</v>
      </c>
      <c r="M285" s="347" t="s">
        <v>250</v>
      </c>
      <c r="N285" s="355" t="s">
        <v>1264</v>
      </c>
      <c r="O285" s="345"/>
      <c r="Q285" s="349">
        <f>O285</f>
        <v>0</v>
      </c>
      <c r="S285" s="345"/>
      <c r="U285" s="349">
        <f>S285</f>
        <v>0</v>
      </c>
    </row>
    <row r="286" spans="1:21" s="319" customFormat="1" ht="15" customHeight="1">
      <c r="A286" s="319">
        <v>276</v>
      </c>
      <c r="B286" s="319">
        <f t="shared" si="102"/>
        <v>4</v>
      </c>
      <c r="C286" s="320">
        <f t="shared" si="103"/>
        <v>7084</v>
      </c>
      <c r="D286" s="320"/>
      <c r="E286" s="320"/>
      <c r="F286" s="347" t="s">
        <v>250</v>
      </c>
      <c r="G286" s="347" t="s">
        <v>250</v>
      </c>
      <c r="H286" s="355">
        <v>7084</v>
      </c>
      <c r="I286" s="347" t="s">
        <v>250</v>
      </c>
      <c r="J286" s="347" t="s">
        <v>250</v>
      </c>
      <c r="K286" s="347" t="s">
        <v>250</v>
      </c>
      <c r="L286" s="347" t="s">
        <v>250</v>
      </c>
      <c r="M286" s="347" t="s">
        <v>250</v>
      </c>
      <c r="N286" s="355" t="s">
        <v>1265</v>
      </c>
      <c r="O286" s="345"/>
      <c r="Q286" s="349">
        <f>O286-Q287-Q288-Q289-Q290-Q291-Q292-Q293</f>
        <v>0</v>
      </c>
      <c r="S286" s="345"/>
      <c r="U286" s="349">
        <f>S286+U287+U288+U289+U290+U293</f>
        <v>0</v>
      </c>
    </row>
    <row r="287" spans="1:21" s="319" customFormat="1" ht="15" customHeight="1">
      <c r="A287" s="319">
        <v>277</v>
      </c>
      <c r="B287" s="319">
        <f t="shared" si="102"/>
        <v>5</v>
      </c>
      <c r="C287" s="320">
        <f t="shared" si="103"/>
        <v>70841</v>
      </c>
      <c r="D287" s="320"/>
      <c r="E287" s="320"/>
      <c r="F287" s="347" t="s">
        <v>250</v>
      </c>
      <c r="G287" s="347" t="s">
        <v>250</v>
      </c>
      <c r="H287" s="347" t="s">
        <v>250</v>
      </c>
      <c r="I287" s="348">
        <v>70841</v>
      </c>
      <c r="J287" s="347" t="s">
        <v>250</v>
      </c>
      <c r="K287" s="347" t="s">
        <v>250</v>
      </c>
      <c r="L287" s="347" t="s">
        <v>250</v>
      </c>
      <c r="M287" s="347" t="s">
        <v>250</v>
      </c>
      <c r="N287" s="348" t="s">
        <v>1266</v>
      </c>
      <c r="O287" s="345"/>
      <c r="Q287" s="349">
        <f>O287</f>
        <v>0</v>
      </c>
      <c r="S287" s="345"/>
      <c r="U287" s="349">
        <f>S287</f>
        <v>0</v>
      </c>
    </row>
    <row r="288" spans="1:21" s="319" customFormat="1" ht="15" customHeight="1">
      <c r="A288" s="319">
        <v>278</v>
      </c>
      <c r="B288" s="319">
        <f t="shared" si="102"/>
        <v>5</v>
      </c>
      <c r="C288" s="320">
        <f t="shared" si="103"/>
        <v>70842</v>
      </c>
      <c r="D288" s="320"/>
      <c r="E288" s="320"/>
      <c r="F288" s="347" t="s">
        <v>250</v>
      </c>
      <c r="G288" s="347" t="s">
        <v>250</v>
      </c>
      <c r="H288" s="347" t="s">
        <v>250</v>
      </c>
      <c r="I288" s="348">
        <v>70842</v>
      </c>
      <c r="J288" s="347" t="s">
        <v>250</v>
      </c>
      <c r="K288" s="347" t="s">
        <v>250</v>
      </c>
      <c r="L288" s="347" t="s">
        <v>250</v>
      </c>
      <c r="M288" s="347" t="s">
        <v>250</v>
      </c>
      <c r="N288" s="348" t="s">
        <v>1267</v>
      </c>
      <c r="O288" s="345"/>
      <c r="Q288" s="349">
        <f t="shared" ref="Q288:Q289" si="109">O288</f>
        <v>0</v>
      </c>
      <c r="S288" s="345"/>
      <c r="U288" s="349">
        <f t="shared" ref="U288:U289" si="110">S288</f>
        <v>0</v>
      </c>
    </row>
    <row r="289" spans="1:21" s="319" customFormat="1" ht="15" customHeight="1">
      <c r="A289" s="319">
        <v>279</v>
      </c>
      <c r="B289" s="319">
        <f t="shared" si="102"/>
        <v>5</v>
      </c>
      <c r="C289" s="320">
        <f t="shared" si="103"/>
        <v>70843</v>
      </c>
      <c r="D289" s="320"/>
      <c r="E289" s="320"/>
      <c r="F289" s="347" t="s">
        <v>250</v>
      </c>
      <c r="G289" s="347" t="s">
        <v>250</v>
      </c>
      <c r="H289" s="347" t="s">
        <v>250</v>
      </c>
      <c r="I289" s="348">
        <v>70843</v>
      </c>
      <c r="J289" s="347" t="s">
        <v>250</v>
      </c>
      <c r="K289" s="347" t="s">
        <v>250</v>
      </c>
      <c r="L289" s="347" t="s">
        <v>250</v>
      </c>
      <c r="M289" s="347" t="s">
        <v>250</v>
      </c>
      <c r="N289" s="348" t="s">
        <v>1268</v>
      </c>
      <c r="O289" s="345"/>
      <c r="Q289" s="349">
        <f t="shared" si="109"/>
        <v>0</v>
      </c>
      <c r="S289" s="345"/>
      <c r="U289" s="349">
        <f t="shared" si="110"/>
        <v>0</v>
      </c>
    </row>
    <row r="290" spans="1:21" s="319" customFormat="1" ht="15" customHeight="1">
      <c r="A290" s="319">
        <v>280</v>
      </c>
      <c r="B290" s="319">
        <f t="shared" si="102"/>
        <v>5</v>
      </c>
      <c r="C290" s="320">
        <f t="shared" si="103"/>
        <v>70844</v>
      </c>
      <c r="D290" s="320"/>
      <c r="E290" s="320"/>
      <c r="F290" s="347" t="s">
        <v>250</v>
      </c>
      <c r="G290" s="347" t="s">
        <v>250</v>
      </c>
      <c r="H290" s="347" t="s">
        <v>250</v>
      </c>
      <c r="I290" s="348">
        <v>70844</v>
      </c>
      <c r="J290" s="347" t="s">
        <v>250</v>
      </c>
      <c r="K290" s="347" t="s">
        <v>250</v>
      </c>
      <c r="L290" s="347" t="s">
        <v>250</v>
      </c>
      <c r="M290" s="347" t="s">
        <v>250</v>
      </c>
      <c r="N290" s="348" t="s">
        <v>1269</v>
      </c>
      <c r="O290" s="345"/>
      <c r="Q290" s="349">
        <f>O290-Q291-Q292</f>
        <v>0</v>
      </c>
      <c r="S290" s="345"/>
      <c r="U290" s="349">
        <f>S290+U291+U292</f>
        <v>0</v>
      </c>
    </row>
    <row r="291" spans="1:21" s="319" customFormat="1" ht="15" customHeight="1">
      <c r="A291" s="319">
        <v>281</v>
      </c>
      <c r="B291" s="319">
        <f t="shared" si="102"/>
        <v>6</v>
      </c>
      <c r="C291" s="320">
        <f t="shared" si="103"/>
        <v>708441</v>
      </c>
      <c r="D291" s="320"/>
      <c r="E291" s="320"/>
      <c r="F291" s="347" t="s">
        <v>250</v>
      </c>
      <c r="G291" s="347" t="s">
        <v>250</v>
      </c>
      <c r="H291" s="347" t="s">
        <v>250</v>
      </c>
      <c r="I291" s="347" t="s">
        <v>250</v>
      </c>
      <c r="J291" s="353">
        <v>708441</v>
      </c>
      <c r="K291" s="347" t="s">
        <v>250</v>
      </c>
      <c r="L291" s="347" t="s">
        <v>250</v>
      </c>
      <c r="M291" s="347" t="s">
        <v>250</v>
      </c>
      <c r="N291" s="353" t="s">
        <v>1270</v>
      </c>
      <c r="O291" s="345"/>
      <c r="Q291" s="349">
        <f t="shared" ref="Q291:Q292" si="111">O291</f>
        <v>0</v>
      </c>
      <c r="S291" s="345"/>
      <c r="U291" s="349">
        <f t="shared" ref="U291:U292" si="112">S291</f>
        <v>0</v>
      </c>
    </row>
    <row r="292" spans="1:21" s="319" customFormat="1" ht="15" customHeight="1">
      <c r="A292" s="319">
        <v>282</v>
      </c>
      <c r="B292" s="319">
        <f t="shared" si="102"/>
        <v>6</v>
      </c>
      <c r="C292" s="320">
        <f t="shared" si="103"/>
        <v>708442</v>
      </c>
      <c r="D292" s="320"/>
      <c r="E292" s="320"/>
      <c r="F292" s="347" t="s">
        <v>250</v>
      </c>
      <c r="G292" s="347" t="s">
        <v>250</v>
      </c>
      <c r="H292" s="347" t="s">
        <v>250</v>
      </c>
      <c r="I292" s="347" t="s">
        <v>250</v>
      </c>
      <c r="J292" s="353">
        <v>708442</v>
      </c>
      <c r="K292" s="347" t="s">
        <v>250</v>
      </c>
      <c r="L292" s="347" t="s">
        <v>250</v>
      </c>
      <c r="M292" s="347" t="s">
        <v>250</v>
      </c>
      <c r="N292" s="353" t="s">
        <v>1271</v>
      </c>
      <c r="O292" s="345"/>
      <c r="Q292" s="349">
        <f t="shared" si="111"/>
        <v>0</v>
      </c>
      <c r="S292" s="345"/>
      <c r="U292" s="349">
        <f t="shared" si="112"/>
        <v>0</v>
      </c>
    </row>
    <row r="293" spans="1:21" s="319" customFormat="1" ht="15" customHeight="1">
      <c r="A293" s="319">
        <v>283</v>
      </c>
      <c r="B293" s="319">
        <f t="shared" si="102"/>
        <v>5</v>
      </c>
      <c r="C293" s="320">
        <f t="shared" si="103"/>
        <v>70848</v>
      </c>
      <c r="D293" s="320"/>
      <c r="E293" s="320"/>
      <c r="F293" s="347" t="s">
        <v>250</v>
      </c>
      <c r="G293" s="347" t="s">
        <v>250</v>
      </c>
      <c r="H293" s="347" t="s">
        <v>250</v>
      </c>
      <c r="I293" s="348">
        <v>70848</v>
      </c>
      <c r="J293" s="347" t="s">
        <v>250</v>
      </c>
      <c r="K293" s="347" t="s">
        <v>250</v>
      </c>
      <c r="L293" s="347" t="s">
        <v>250</v>
      </c>
      <c r="M293" s="347" t="s">
        <v>250</v>
      </c>
      <c r="N293" s="348" t="s">
        <v>485</v>
      </c>
      <c r="O293" s="345"/>
      <c r="Q293" s="349">
        <f>O293-SUM(Q295:Q309)</f>
        <v>0</v>
      </c>
      <c r="S293" s="345"/>
      <c r="U293" s="349">
        <f>S293+U295+U296+U297+U302+U303</f>
        <v>0</v>
      </c>
    </row>
    <row r="294" spans="1:21" s="319" customFormat="1" ht="15" customHeight="1">
      <c r="A294" s="319">
        <v>284</v>
      </c>
      <c r="B294" s="319">
        <f t="shared" si="102"/>
        <v>4</v>
      </c>
      <c r="C294" s="320">
        <f t="shared" si="103"/>
        <v>7088</v>
      </c>
      <c r="D294" s="320"/>
      <c r="E294" s="320"/>
      <c r="F294" s="347" t="s">
        <v>250</v>
      </c>
      <c r="G294" s="347" t="s">
        <v>250</v>
      </c>
      <c r="H294" s="355">
        <v>7088</v>
      </c>
      <c r="I294" s="347" t="s">
        <v>250</v>
      </c>
      <c r="J294" s="347" t="s">
        <v>250</v>
      </c>
      <c r="K294" s="347" t="s">
        <v>250</v>
      </c>
      <c r="L294" s="347" t="s">
        <v>250</v>
      </c>
      <c r="M294" s="347" t="s">
        <v>250</v>
      </c>
      <c r="N294" s="355" t="s">
        <v>1272</v>
      </c>
      <c r="O294" s="345"/>
      <c r="Q294" s="349">
        <f>O294-Q295-Q296-Q297-Q298-Q299-Q300-Q301-Q302-Q303-Q304-Q305-Q306-Q307-Q308-Q309</f>
        <v>0</v>
      </c>
      <c r="S294" s="345"/>
      <c r="U294" s="349">
        <f>S294</f>
        <v>0</v>
      </c>
    </row>
    <row r="295" spans="1:21" s="319" customFormat="1" ht="15" customHeight="1">
      <c r="A295" s="319">
        <v>285</v>
      </c>
      <c r="B295" s="319">
        <f t="shared" si="102"/>
        <v>6</v>
      </c>
      <c r="C295" s="320">
        <f t="shared" si="103"/>
        <v>708801</v>
      </c>
      <c r="D295" s="320"/>
      <c r="E295" s="320"/>
      <c r="F295" s="347" t="s">
        <v>250</v>
      </c>
      <c r="G295" s="347" t="s">
        <v>250</v>
      </c>
      <c r="H295" s="347" t="s">
        <v>250</v>
      </c>
      <c r="I295" s="347" t="s">
        <v>250</v>
      </c>
      <c r="J295" s="353">
        <v>708801</v>
      </c>
      <c r="K295" s="347" t="s">
        <v>250</v>
      </c>
      <c r="L295" s="347" t="s">
        <v>250</v>
      </c>
      <c r="M295" s="347" t="s">
        <v>250</v>
      </c>
      <c r="N295" s="353" t="s">
        <v>1273</v>
      </c>
      <c r="O295" s="345"/>
      <c r="Q295" s="349">
        <f t="shared" ref="Q295:Q296" si="113">O295</f>
        <v>0</v>
      </c>
      <c r="S295" s="345"/>
      <c r="U295" s="349">
        <f t="shared" ref="U295:U296" si="114">S295</f>
        <v>0</v>
      </c>
    </row>
    <row r="296" spans="1:21" s="319" customFormat="1" ht="15" customHeight="1">
      <c r="A296" s="319">
        <v>286</v>
      </c>
      <c r="B296" s="319">
        <f t="shared" si="102"/>
        <v>6</v>
      </c>
      <c r="C296" s="320">
        <f t="shared" si="103"/>
        <v>708802</v>
      </c>
      <c r="D296" s="320"/>
      <c r="E296" s="320"/>
      <c r="F296" s="347" t="s">
        <v>250</v>
      </c>
      <c r="G296" s="347" t="s">
        <v>250</v>
      </c>
      <c r="H296" s="347" t="s">
        <v>250</v>
      </c>
      <c r="I296" s="347" t="s">
        <v>250</v>
      </c>
      <c r="J296" s="353">
        <v>708802</v>
      </c>
      <c r="K296" s="347" t="s">
        <v>250</v>
      </c>
      <c r="L296" s="347" t="s">
        <v>250</v>
      </c>
      <c r="M296" s="347" t="s">
        <v>250</v>
      </c>
      <c r="N296" s="353" t="s">
        <v>1274</v>
      </c>
      <c r="O296" s="345"/>
      <c r="Q296" s="349">
        <f t="shared" si="113"/>
        <v>0</v>
      </c>
      <c r="S296" s="345"/>
      <c r="U296" s="349">
        <f t="shared" si="114"/>
        <v>0</v>
      </c>
    </row>
    <row r="297" spans="1:21" s="319" customFormat="1" ht="15" customHeight="1">
      <c r="A297" s="319">
        <v>287</v>
      </c>
      <c r="B297" s="319">
        <f t="shared" si="102"/>
        <v>6</v>
      </c>
      <c r="C297" s="320">
        <f t="shared" si="103"/>
        <v>708803</v>
      </c>
      <c r="D297" s="320"/>
      <c r="E297" s="320"/>
      <c r="F297" s="347" t="s">
        <v>250</v>
      </c>
      <c r="G297" s="347" t="s">
        <v>250</v>
      </c>
      <c r="H297" s="347" t="s">
        <v>250</v>
      </c>
      <c r="I297" s="347" t="s">
        <v>250</v>
      </c>
      <c r="J297" s="353">
        <v>708803</v>
      </c>
      <c r="K297" s="347" t="s">
        <v>250</v>
      </c>
      <c r="L297" s="347" t="s">
        <v>250</v>
      </c>
      <c r="M297" s="347" t="s">
        <v>250</v>
      </c>
      <c r="N297" s="353" t="s">
        <v>1275</v>
      </c>
      <c r="O297" s="345"/>
      <c r="Q297" s="349">
        <f>O297-Q298-Q299-Q300-Q301</f>
        <v>0</v>
      </c>
      <c r="S297" s="345"/>
      <c r="U297" s="349">
        <f>S297+U298+U299+U300+U301</f>
        <v>0</v>
      </c>
    </row>
    <row r="298" spans="1:21" s="319" customFormat="1" ht="15" customHeight="1">
      <c r="A298" s="319">
        <v>288</v>
      </c>
      <c r="B298" s="319">
        <f t="shared" si="102"/>
        <v>7</v>
      </c>
      <c r="C298" s="320">
        <f t="shared" si="103"/>
        <v>7088031</v>
      </c>
      <c r="D298" s="320"/>
      <c r="E298" s="320"/>
      <c r="F298" s="347" t="s">
        <v>250</v>
      </c>
      <c r="G298" s="347" t="s">
        <v>250</v>
      </c>
      <c r="H298" s="347" t="s">
        <v>250</v>
      </c>
      <c r="I298" s="347" t="s">
        <v>250</v>
      </c>
      <c r="J298" s="347" t="s">
        <v>250</v>
      </c>
      <c r="K298" s="354">
        <v>7088031</v>
      </c>
      <c r="L298" s="347" t="s">
        <v>250</v>
      </c>
      <c r="M298" s="347" t="s">
        <v>250</v>
      </c>
      <c r="N298" s="354" t="s">
        <v>1276</v>
      </c>
      <c r="O298" s="345"/>
      <c r="Q298" s="349">
        <f>O298</f>
        <v>0</v>
      </c>
      <c r="S298" s="345"/>
      <c r="U298" s="349">
        <f>S298</f>
        <v>0</v>
      </c>
    </row>
    <row r="299" spans="1:21" s="319" customFormat="1" ht="15" customHeight="1">
      <c r="A299" s="319">
        <v>289</v>
      </c>
      <c r="B299" s="319">
        <f t="shared" si="102"/>
        <v>7</v>
      </c>
      <c r="C299" s="320">
        <f t="shared" si="103"/>
        <v>7088032</v>
      </c>
      <c r="D299" s="320"/>
      <c r="E299" s="320"/>
      <c r="F299" s="347" t="s">
        <v>250</v>
      </c>
      <c r="G299" s="347" t="s">
        <v>250</v>
      </c>
      <c r="H299" s="347" t="s">
        <v>250</v>
      </c>
      <c r="I299" s="347" t="s">
        <v>250</v>
      </c>
      <c r="J299" s="347" t="s">
        <v>250</v>
      </c>
      <c r="K299" s="354">
        <v>7088032</v>
      </c>
      <c r="L299" s="347" t="s">
        <v>250</v>
      </c>
      <c r="M299" s="347" t="s">
        <v>250</v>
      </c>
      <c r="N299" s="354" t="s">
        <v>1277</v>
      </c>
      <c r="O299" s="345"/>
      <c r="Q299" s="349">
        <f t="shared" ref="Q299:Q301" si="115">O299</f>
        <v>0</v>
      </c>
      <c r="S299" s="345"/>
      <c r="U299" s="349">
        <f t="shared" ref="U299:U301" si="116">S299</f>
        <v>0</v>
      </c>
    </row>
    <row r="300" spans="1:21" s="319" customFormat="1" ht="15" customHeight="1">
      <c r="A300" s="319">
        <v>290</v>
      </c>
      <c r="B300" s="319">
        <f t="shared" si="102"/>
        <v>7</v>
      </c>
      <c r="C300" s="320">
        <f t="shared" si="103"/>
        <v>7088033</v>
      </c>
      <c r="D300" s="320"/>
      <c r="E300" s="320"/>
      <c r="F300" s="347" t="s">
        <v>250</v>
      </c>
      <c r="G300" s="347" t="s">
        <v>250</v>
      </c>
      <c r="H300" s="347" t="s">
        <v>250</v>
      </c>
      <c r="I300" s="347" t="s">
        <v>250</v>
      </c>
      <c r="J300" s="347" t="s">
        <v>250</v>
      </c>
      <c r="K300" s="354">
        <v>7088033</v>
      </c>
      <c r="L300" s="347" t="s">
        <v>250</v>
      </c>
      <c r="M300" s="347" t="s">
        <v>250</v>
      </c>
      <c r="N300" s="354" t="s">
        <v>1278</v>
      </c>
      <c r="O300" s="345"/>
      <c r="Q300" s="349">
        <f t="shared" si="115"/>
        <v>0</v>
      </c>
      <c r="S300" s="345"/>
      <c r="U300" s="349">
        <f t="shared" si="116"/>
        <v>0</v>
      </c>
    </row>
    <row r="301" spans="1:21" s="319" customFormat="1" ht="15" customHeight="1">
      <c r="A301" s="319">
        <v>291</v>
      </c>
      <c r="B301" s="319">
        <f t="shared" si="102"/>
        <v>7</v>
      </c>
      <c r="C301" s="320">
        <f t="shared" si="103"/>
        <v>7088038</v>
      </c>
      <c r="D301" s="320"/>
      <c r="E301" s="320"/>
      <c r="F301" s="347" t="s">
        <v>250</v>
      </c>
      <c r="G301" s="347" t="s">
        <v>250</v>
      </c>
      <c r="H301" s="347" t="s">
        <v>250</v>
      </c>
      <c r="I301" s="347" t="s">
        <v>250</v>
      </c>
      <c r="J301" s="347" t="s">
        <v>250</v>
      </c>
      <c r="K301" s="354">
        <v>7088038</v>
      </c>
      <c r="L301" s="347" t="s">
        <v>250</v>
      </c>
      <c r="M301" s="347" t="s">
        <v>250</v>
      </c>
      <c r="N301" s="354" t="s">
        <v>1279</v>
      </c>
      <c r="O301" s="345"/>
      <c r="Q301" s="349">
        <f t="shared" si="115"/>
        <v>0</v>
      </c>
      <c r="S301" s="345"/>
      <c r="U301" s="349">
        <f t="shared" si="116"/>
        <v>0</v>
      </c>
    </row>
    <row r="302" spans="1:21" s="319" customFormat="1" ht="15" customHeight="1">
      <c r="A302" s="319">
        <v>292</v>
      </c>
      <c r="B302" s="319">
        <f t="shared" si="102"/>
        <v>6</v>
      </c>
      <c r="C302" s="320">
        <f t="shared" si="103"/>
        <v>708804</v>
      </c>
      <c r="D302" s="320"/>
      <c r="E302" s="320"/>
      <c r="F302" s="347" t="s">
        <v>250</v>
      </c>
      <c r="G302" s="347" t="s">
        <v>250</v>
      </c>
      <c r="H302" s="347" t="s">
        <v>250</v>
      </c>
      <c r="I302" s="347" t="s">
        <v>250</v>
      </c>
      <c r="J302" s="353">
        <v>708804</v>
      </c>
      <c r="K302" s="347" t="s">
        <v>250</v>
      </c>
      <c r="L302" s="347" t="s">
        <v>250</v>
      </c>
      <c r="M302" s="347" t="s">
        <v>250</v>
      </c>
      <c r="N302" s="353" t="s">
        <v>1280</v>
      </c>
      <c r="O302" s="345"/>
      <c r="Q302" s="349">
        <f>O302</f>
        <v>0</v>
      </c>
      <c r="S302" s="345"/>
      <c r="U302" s="349">
        <f>S302</f>
        <v>0</v>
      </c>
    </row>
    <row r="303" spans="1:21" s="319" customFormat="1" ht="15" customHeight="1">
      <c r="A303" s="319">
        <v>293</v>
      </c>
      <c r="B303" s="319">
        <f t="shared" si="102"/>
        <v>6</v>
      </c>
      <c r="C303" s="320">
        <f t="shared" si="103"/>
        <v>708898</v>
      </c>
      <c r="D303" s="320"/>
      <c r="E303" s="320"/>
      <c r="F303" s="347" t="s">
        <v>250</v>
      </c>
      <c r="G303" s="347" t="s">
        <v>250</v>
      </c>
      <c r="H303" s="347" t="s">
        <v>250</v>
      </c>
      <c r="I303" s="347" t="s">
        <v>250</v>
      </c>
      <c r="J303" s="353">
        <v>708898</v>
      </c>
      <c r="K303" s="347" t="s">
        <v>250</v>
      </c>
      <c r="L303" s="347" t="s">
        <v>250</v>
      </c>
      <c r="M303" s="347" t="s">
        <v>250</v>
      </c>
      <c r="N303" s="353" t="s">
        <v>1281</v>
      </c>
      <c r="O303" s="345"/>
      <c r="Q303" s="349">
        <f>O303-Q304-Q305-Q306-Q307-Q308-Q309</f>
        <v>0</v>
      </c>
      <c r="S303" s="345"/>
      <c r="U303" s="349">
        <f>S303+U304+U305</f>
        <v>0</v>
      </c>
    </row>
    <row r="304" spans="1:21" s="319" customFormat="1" ht="15" customHeight="1">
      <c r="A304" s="319">
        <v>294</v>
      </c>
      <c r="B304" s="319">
        <f t="shared" si="102"/>
        <v>7</v>
      </c>
      <c r="C304" s="320">
        <f t="shared" si="103"/>
        <v>7088981</v>
      </c>
      <c r="D304" s="320"/>
      <c r="E304" s="320"/>
      <c r="F304" s="347" t="s">
        <v>250</v>
      </c>
      <c r="G304" s="347" t="s">
        <v>250</v>
      </c>
      <c r="H304" s="347" t="s">
        <v>250</v>
      </c>
      <c r="I304" s="347" t="s">
        <v>250</v>
      </c>
      <c r="J304" s="347" t="s">
        <v>250</v>
      </c>
      <c r="K304" s="354">
        <v>7088981</v>
      </c>
      <c r="L304" s="347" t="s">
        <v>250</v>
      </c>
      <c r="M304" s="347" t="s">
        <v>250</v>
      </c>
      <c r="N304" s="354" t="s">
        <v>1282</v>
      </c>
      <c r="O304" s="345"/>
      <c r="Q304" s="349">
        <f>O304</f>
        <v>0</v>
      </c>
      <c r="S304" s="345"/>
      <c r="U304" s="349">
        <f>S304</f>
        <v>0</v>
      </c>
    </row>
    <row r="305" spans="1:21" s="319" customFormat="1" ht="15" customHeight="1">
      <c r="A305" s="319">
        <v>295</v>
      </c>
      <c r="B305" s="319">
        <f t="shared" si="102"/>
        <v>7</v>
      </c>
      <c r="C305" s="320">
        <f t="shared" si="103"/>
        <v>7088982</v>
      </c>
      <c r="D305" s="320"/>
      <c r="E305" s="320"/>
      <c r="F305" s="347" t="s">
        <v>250</v>
      </c>
      <c r="G305" s="347" t="s">
        <v>250</v>
      </c>
      <c r="H305" s="347" t="s">
        <v>250</v>
      </c>
      <c r="I305" s="347" t="s">
        <v>250</v>
      </c>
      <c r="J305" s="347" t="s">
        <v>250</v>
      </c>
      <c r="K305" s="354">
        <v>7088982</v>
      </c>
      <c r="L305" s="347" t="s">
        <v>250</v>
      </c>
      <c r="M305" s="347" t="s">
        <v>250</v>
      </c>
      <c r="N305" s="354" t="s">
        <v>1148</v>
      </c>
      <c r="O305" s="345"/>
      <c r="Q305" s="349">
        <f>O305-Q306-Q307-Q308-Q309</f>
        <v>0</v>
      </c>
      <c r="S305" s="345"/>
      <c r="U305" s="349">
        <f>S305+U306+U307+U308+U309</f>
        <v>0</v>
      </c>
    </row>
    <row r="306" spans="1:21" s="319" customFormat="1" ht="15" customHeight="1">
      <c r="A306" s="319">
        <v>296</v>
      </c>
      <c r="B306" s="319">
        <f t="shared" si="102"/>
        <v>8</v>
      </c>
      <c r="C306" s="320">
        <f t="shared" si="103"/>
        <v>70889821</v>
      </c>
      <c r="D306" s="320"/>
      <c r="E306" s="320"/>
      <c r="F306" s="347" t="s">
        <v>250</v>
      </c>
      <c r="G306" s="347" t="s">
        <v>250</v>
      </c>
      <c r="H306" s="347" t="s">
        <v>250</v>
      </c>
      <c r="I306" s="347" t="s">
        <v>250</v>
      </c>
      <c r="J306" s="347" t="s">
        <v>250</v>
      </c>
      <c r="K306" s="347" t="s">
        <v>250</v>
      </c>
      <c r="L306" s="356">
        <v>70889821</v>
      </c>
      <c r="M306" s="347" t="s">
        <v>250</v>
      </c>
      <c r="N306" s="356" t="s">
        <v>1283</v>
      </c>
      <c r="O306" s="345"/>
      <c r="Q306" s="349">
        <f t="shared" ref="Q306:Q309" si="117">O306</f>
        <v>0</v>
      </c>
      <c r="S306" s="345"/>
      <c r="U306" s="349">
        <f t="shared" ref="U306:U309" si="118">S306</f>
        <v>0</v>
      </c>
    </row>
    <row r="307" spans="1:21" s="319" customFormat="1" ht="15" customHeight="1">
      <c r="A307" s="319">
        <v>297</v>
      </c>
      <c r="B307" s="319">
        <f t="shared" si="102"/>
        <v>8</v>
      </c>
      <c r="C307" s="320">
        <f t="shared" si="103"/>
        <v>70889822</v>
      </c>
      <c r="D307" s="320"/>
      <c r="E307" s="320"/>
      <c r="F307" s="347" t="s">
        <v>250</v>
      </c>
      <c r="G307" s="347" t="s">
        <v>250</v>
      </c>
      <c r="H307" s="347" t="s">
        <v>250</v>
      </c>
      <c r="I307" s="347" t="s">
        <v>250</v>
      </c>
      <c r="J307" s="347" t="s">
        <v>250</v>
      </c>
      <c r="K307" s="347" t="s">
        <v>250</v>
      </c>
      <c r="L307" s="356">
        <v>70889822</v>
      </c>
      <c r="M307" s="347" t="s">
        <v>250</v>
      </c>
      <c r="N307" s="356" t="s">
        <v>1284</v>
      </c>
      <c r="O307" s="345"/>
      <c r="Q307" s="349">
        <f t="shared" si="117"/>
        <v>0</v>
      </c>
      <c r="S307" s="345"/>
      <c r="U307" s="349">
        <f t="shared" si="118"/>
        <v>0</v>
      </c>
    </row>
    <row r="308" spans="1:21" s="319" customFormat="1" ht="15" customHeight="1">
      <c r="A308" s="319">
        <v>298</v>
      </c>
      <c r="B308" s="319">
        <f t="shared" si="102"/>
        <v>8</v>
      </c>
      <c r="C308" s="320">
        <f t="shared" si="103"/>
        <v>70889823</v>
      </c>
      <c r="D308" s="320"/>
      <c r="E308" s="320"/>
      <c r="F308" s="347" t="s">
        <v>250</v>
      </c>
      <c r="G308" s="347" t="s">
        <v>250</v>
      </c>
      <c r="H308" s="347" t="s">
        <v>250</v>
      </c>
      <c r="I308" s="347" t="s">
        <v>250</v>
      </c>
      <c r="J308" s="347" t="s">
        <v>250</v>
      </c>
      <c r="K308" s="347" t="s">
        <v>250</v>
      </c>
      <c r="L308" s="356">
        <v>70889823</v>
      </c>
      <c r="M308" s="347" t="s">
        <v>250</v>
      </c>
      <c r="N308" s="356" t="s">
        <v>1285</v>
      </c>
      <c r="O308" s="345"/>
      <c r="Q308" s="349">
        <f t="shared" si="117"/>
        <v>0</v>
      </c>
      <c r="S308" s="345"/>
      <c r="U308" s="349">
        <f t="shared" si="118"/>
        <v>0</v>
      </c>
    </row>
    <row r="309" spans="1:21" s="319" customFormat="1" ht="15" customHeight="1">
      <c r="A309" s="319">
        <v>299</v>
      </c>
      <c r="B309" s="319">
        <f t="shared" si="102"/>
        <v>8</v>
      </c>
      <c r="C309" s="320">
        <f t="shared" si="103"/>
        <v>70889824</v>
      </c>
      <c r="D309" s="320"/>
      <c r="E309" s="320"/>
      <c r="F309" s="347" t="s">
        <v>250</v>
      </c>
      <c r="G309" s="347" t="s">
        <v>250</v>
      </c>
      <c r="H309" s="347" t="s">
        <v>250</v>
      </c>
      <c r="I309" s="347" t="s">
        <v>250</v>
      </c>
      <c r="J309" s="347" t="s">
        <v>250</v>
      </c>
      <c r="K309" s="347" t="s">
        <v>250</v>
      </c>
      <c r="L309" s="356">
        <v>70889824</v>
      </c>
      <c r="M309" s="347" t="s">
        <v>250</v>
      </c>
      <c r="N309" s="356" t="s">
        <v>1286</v>
      </c>
      <c r="O309" s="345"/>
      <c r="Q309" s="349">
        <f t="shared" si="117"/>
        <v>0</v>
      </c>
      <c r="S309" s="345"/>
      <c r="U309" s="349">
        <f t="shared" si="118"/>
        <v>0</v>
      </c>
    </row>
    <row r="310" spans="1:21" s="319" customFormat="1" ht="15" customHeight="1">
      <c r="A310" s="319">
        <v>300</v>
      </c>
      <c r="B310" s="319">
        <f t="shared" si="102"/>
        <v>3</v>
      </c>
      <c r="C310" s="320">
        <f t="shared" si="103"/>
        <v>709</v>
      </c>
      <c r="D310" s="320"/>
      <c r="E310" s="320"/>
      <c r="F310" s="347" t="s">
        <v>250</v>
      </c>
      <c r="G310" s="368">
        <v>709</v>
      </c>
      <c r="H310" s="347" t="s">
        <v>250</v>
      </c>
      <c r="I310" s="347" t="s">
        <v>250</v>
      </c>
      <c r="J310" s="347" t="s">
        <v>250</v>
      </c>
      <c r="K310" s="347" t="s">
        <v>250</v>
      </c>
      <c r="L310" s="347" t="s">
        <v>250</v>
      </c>
      <c r="M310" s="347" t="s">
        <v>250</v>
      </c>
      <c r="N310" s="368" t="s">
        <v>1287</v>
      </c>
      <c r="O310" s="345"/>
      <c r="Q310" s="349">
        <f>O310-Q311-Q312-Q313-Q314-Q315-Q316-Q317</f>
        <v>0</v>
      </c>
      <c r="S310" s="345"/>
      <c r="U310" s="349">
        <f>S310+U311+U312+U313+U314+U315+U316+U317</f>
        <v>0</v>
      </c>
    </row>
    <row r="311" spans="1:21" s="319" customFormat="1" ht="15" customHeight="1">
      <c r="A311" s="319">
        <v>301</v>
      </c>
      <c r="B311" s="319">
        <f t="shared" si="102"/>
        <v>4</v>
      </c>
      <c r="C311" s="320">
        <f t="shared" si="103"/>
        <v>7091</v>
      </c>
      <c r="D311" s="320"/>
      <c r="E311" s="320"/>
      <c r="F311" s="347" t="s">
        <v>250</v>
      </c>
      <c r="G311" s="347" t="s">
        <v>250</v>
      </c>
      <c r="H311" s="355">
        <v>7091</v>
      </c>
      <c r="I311" s="347" t="s">
        <v>250</v>
      </c>
      <c r="J311" s="347" t="s">
        <v>250</v>
      </c>
      <c r="K311" s="347" t="s">
        <v>250</v>
      </c>
      <c r="L311" s="347" t="s">
        <v>250</v>
      </c>
      <c r="M311" s="347" t="s">
        <v>250</v>
      </c>
      <c r="N311" s="355" t="s">
        <v>1288</v>
      </c>
      <c r="O311" s="345"/>
      <c r="Q311" s="349">
        <f>O311</f>
        <v>0</v>
      </c>
      <c r="S311" s="345"/>
      <c r="U311" s="349">
        <f t="shared" ref="U311:U317" si="119">S311</f>
        <v>0</v>
      </c>
    </row>
    <row r="312" spans="1:21" s="319" customFormat="1" ht="15" customHeight="1">
      <c r="A312" s="319">
        <v>302</v>
      </c>
      <c r="B312" s="319">
        <f t="shared" si="102"/>
        <v>4</v>
      </c>
      <c r="C312" s="320">
        <f t="shared" si="103"/>
        <v>7092</v>
      </c>
      <c r="D312" s="320"/>
      <c r="E312" s="320"/>
      <c r="F312" s="347" t="s">
        <v>250</v>
      </c>
      <c r="G312" s="347" t="s">
        <v>250</v>
      </c>
      <c r="H312" s="355">
        <v>7092</v>
      </c>
      <c r="I312" s="347" t="s">
        <v>250</v>
      </c>
      <c r="J312" s="347" t="s">
        <v>250</v>
      </c>
      <c r="K312" s="347" t="s">
        <v>250</v>
      </c>
      <c r="L312" s="347" t="s">
        <v>250</v>
      </c>
      <c r="M312" s="347" t="s">
        <v>250</v>
      </c>
      <c r="N312" s="355" t="s">
        <v>1289</v>
      </c>
      <c r="O312" s="345"/>
      <c r="Q312" s="349">
        <f t="shared" ref="Q312:Q317" si="120">O312</f>
        <v>0</v>
      </c>
      <c r="S312" s="345"/>
      <c r="U312" s="349">
        <f t="shared" si="119"/>
        <v>0</v>
      </c>
    </row>
    <row r="313" spans="1:21" s="319" customFormat="1" ht="15" customHeight="1">
      <c r="A313" s="319">
        <v>303</v>
      </c>
      <c r="B313" s="319">
        <f t="shared" si="102"/>
        <v>4</v>
      </c>
      <c r="C313" s="320">
        <f t="shared" si="103"/>
        <v>7093</v>
      </c>
      <c r="D313" s="320"/>
      <c r="E313" s="320"/>
      <c r="F313" s="347" t="s">
        <v>250</v>
      </c>
      <c r="G313" s="347" t="s">
        <v>250</v>
      </c>
      <c r="H313" s="355">
        <v>7093</v>
      </c>
      <c r="I313" s="347" t="s">
        <v>250</v>
      </c>
      <c r="J313" s="347" t="s">
        <v>250</v>
      </c>
      <c r="K313" s="347" t="s">
        <v>250</v>
      </c>
      <c r="L313" s="347" t="s">
        <v>250</v>
      </c>
      <c r="M313" s="347" t="s">
        <v>250</v>
      </c>
      <c r="N313" s="355" t="s">
        <v>1290</v>
      </c>
      <c r="O313" s="345"/>
      <c r="Q313" s="349">
        <f t="shared" si="120"/>
        <v>0</v>
      </c>
      <c r="S313" s="345"/>
      <c r="U313" s="349">
        <f t="shared" si="119"/>
        <v>0</v>
      </c>
    </row>
    <row r="314" spans="1:21" s="319" customFormat="1" ht="15" customHeight="1">
      <c r="A314" s="319">
        <v>304</v>
      </c>
      <c r="B314" s="319">
        <f t="shared" si="102"/>
        <v>4</v>
      </c>
      <c r="C314" s="320">
        <f t="shared" si="103"/>
        <v>7094</v>
      </c>
      <c r="D314" s="320"/>
      <c r="E314" s="320"/>
      <c r="F314" s="347" t="s">
        <v>250</v>
      </c>
      <c r="G314" s="347" t="s">
        <v>250</v>
      </c>
      <c r="H314" s="355">
        <v>7094</v>
      </c>
      <c r="I314" s="347" t="s">
        <v>250</v>
      </c>
      <c r="J314" s="347" t="s">
        <v>250</v>
      </c>
      <c r="K314" s="347" t="s">
        <v>250</v>
      </c>
      <c r="L314" s="347" t="s">
        <v>250</v>
      </c>
      <c r="M314" s="347" t="s">
        <v>250</v>
      </c>
      <c r="N314" s="355" t="s">
        <v>1291</v>
      </c>
      <c r="O314" s="345"/>
      <c r="Q314" s="349">
        <f t="shared" si="120"/>
        <v>0</v>
      </c>
      <c r="S314" s="345"/>
      <c r="U314" s="349">
        <f t="shared" si="119"/>
        <v>0</v>
      </c>
    </row>
    <row r="315" spans="1:21" s="319" customFormat="1" ht="15" customHeight="1">
      <c r="A315" s="319">
        <v>305</v>
      </c>
      <c r="B315" s="319">
        <f t="shared" si="102"/>
        <v>4</v>
      </c>
      <c r="C315" s="320">
        <f t="shared" si="103"/>
        <v>7095</v>
      </c>
      <c r="D315" s="320"/>
      <c r="E315" s="320"/>
      <c r="F315" s="347" t="s">
        <v>250</v>
      </c>
      <c r="G315" s="347" t="s">
        <v>250</v>
      </c>
      <c r="H315" s="355">
        <v>7095</v>
      </c>
      <c r="I315" s="347" t="s">
        <v>250</v>
      </c>
      <c r="J315" s="347" t="s">
        <v>250</v>
      </c>
      <c r="K315" s="347" t="s">
        <v>250</v>
      </c>
      <c r="L315" s="347" t="s">
        <v>250</v>
      </c>
      <c r="M315" s="347" t="s">
        <v>250</v>
      </c>
      <c r="N315" s="355" t="s">
        <v>1292</v>
      </c>
      <c r="O315" s="345"/>
      <c r="Q315" s="349">
        <f t="shared" si="120"/>
        <v>0</v>
      </c>
      <c r="S315" s="345"/>
      <c r="U315" s="349">
        <f t="shared" si="119"/>
        <v>0</v>
      </c>
    </row>
    <row r="316" spans="1:21" s="319" customFormat="1" ht="15" customHeight="1">
      <c r="A316" s="319">
        <v>306</v>
      </c>
      <c r="B316" s="319">
        <f t="shared" si="102"/>
        <v>4</v>
      </c>
      <c r="C316" s="320">
        <f t="shared" si="103"/>
        <v>7096</v>
      </c>
      <c r="D316" s="320"/>
      <c r="E316" s="320"/>
      <c r="F316" s="347" t="s">
        <v>250</v>
      </c>
      <c r="G316" s="347" t="s">
        <v>250</v>
      </c>
      <c r="H316" s="355">
        <v>7096</v>
      </c>
      <c r="I316" s="347" t="s">
        <v>250</v>
      </c>
      <c r="J316" s="347" t="s">
        <v>250</v>
      </c>
      <c r="K316" s="347" t="s">
        <v>250</v>
      </c>
      <c r="L316" s="347" t="s">
        <v>250</v>
      </c>
      <c r="M316" s="347" t="s">
        <v>250</v>
      </c>
      <c r="N316" s="355" t="s">
        <v>1293</v>
      </c>
      <c r="O316" s="345"/>
      <c r="Q316" s="349">
        <f t="shared" si="120"/>
        <v>0</v>
      </c>
      <c r="S316" s="345"/>
      <c r="U316" s="349">
        <f t="shared" si="119"/>
        <v>0</v>
      </c>
    </row>
    <row r="317" spans="1:21" s="319" customFormat="1" ht="15" customHeight="1">
      <c r="A317" s="319">
        <v>307</v>
      </c>
      <c r="B317" s="319">
        <f t="shared" si="102"/>
        <v>4</v>
      </c>
      <c r="C317" s="320">
        <f t="shared" si="103"/>
        <v>7098</v>
      </c>
      <c r="D317" s="320"/>
      <c r="E317" s="320"/>
      <c r="F317" s="347" t="s">
        <v>250</v>
      </c>
      <c r="G317" s="347" t="s">
        <v>250</v>
      </c>
      <c r="H317" s="355">
        <v>7098</v>
      </c>
      <c r="I317" s="347" t="s">
        <v>250</v>
      </c>
      <c r="J317" s="347" t="s">
        <v>250</v>
      </c>
      <c r="K317" s="347" t="s">
        <v>250</v>
      </c>
      <c r="L317" s="347" t="s">
        <v>250</v>
      </c>
      <c r="M317" s="347" t="s">
        <v>250</v>
      </c>
      <c r="N317" s="355" t="s">
        <v>1294</v>
      </c>
      <c r="O317" s="345"/>
      <c r="Q317" s="349">
        <f t="shared" si="120"/>
        <v>0</v>
      </c>
      <c r="S317" s="345"/>
      <c r="U317" s="349">
        <f t="shared" si="119"/>
        <v>0</v>
      </c>
    </row>
    <row r="318" spans="1:21" s="319" customFormat="1" ht="15" customHeight="1">
      <c r="A318" s="319">
        <v>308</v>
      </c>
      <c r="B318" s="319">
        <f t="shared" si="102"/>
        <v>2</v>
      </c>
      <c r="C318" s="320">
        <f t="shared" si="103"/>
        <v>71</v>
      </c>
      <c r="D318" s="320"/>
      <c r="E318" s="320"/>
      <c r="F318" s="365">
        <v>71</v>
      </c>
      <c r="G318" s="365" t="s">
        <v>250</v>
      </c>
      <c r="H318" s="365" t="s">
        <v>250</v>
      </c>
      <c r="I318" s="365" t="s">
        <v>250</v>
      </c>
      <c r="J318" s="365" t="s">
        <v>250</v>
      </c>
      <c r="K318" s="365" t="s">
        <v>250</v>
      </c>
      <c r="L318" s="365" t="s">
        <v>250</v>
      </c>
      <c r="M318" s="365" t="s">
        <v>250</v>
      </c>
      <c r="N318" s="365" t="s">
        <v>1295</v>
      </c>
      <c r="O318" s="366"/>
      <c r="Q318" s="367"/>
      <c r="R318" s="319" t="s">
        <v>250</v>
      </c>
      <c r="S318" s="367"/>
      <c r="U318" s="367"/>
    </row>
    <row r="319" spans="1:21" s="319" customFormat="1" ht="15" customHeight="1">
      <c r="A319" s="319">
        <v>309</v>
      </c>
      <c r="B319" s="319">
        <f t="shared" si="102"/>
        <v>3</v>
      </c>
      <c r="C319" s="320">
        <f t="shared" si="103"/>
        <v>711</v>
      </c>
      <c r="D319" s="320"/>
      <c r="E319" s="320"/>
      <c r="F319" s="347" t="s">
        <v>250</v>
      </c>
      <c r="G319" s="368">
        <v>711</v>
      </c>
      <c r="H319" s="347" t="s">
        <v>250</v>
      </c>
      <c r="I319" s="347" t="s">
        <v>250</v>
      </c>
      <c r="J319" s="347" t="s">
        <v>250</v>
      </c>
      <c r="K319" s="347" t="s">
        <v>250</v>
      </c>
      <c r="L319" s="347" t="s">
        <v>250</v>
      </c>
      <c r="M319" s="347" t="s">
        <v>250</v>
      </c>
      <c r="N319" s="368" t="s">
        <v>1296</v>
      </c>
      <c r="O319" s="345"/>
      <c r="Q319" s="349">
        <f>O319-Q320-Q321-Q322-Q323</f>
        <v>0</v>
      </c>
      <c r="S319" s="345"/>
      <c r="U319" s="349">
        <f>S319+U320+U321+U322+U323</f>
        <v>0</v>
      </c>
    </row>
    <row r="320" spans="1:21" s="319" customFormat="1" ht="15" customHeight="1">
      <c r="A320" s="319">
        <v>310</v>
      </c>
      <c r="B320" s="319">
        <f t="shared" si="102"/>
        <v>4</v>
      </c>
      <c r="C320" s="320">
        <f t="shared" si="103"/>
        <v>7111</v>
      </c>
      <c r="D320" s="320"/>
      <c r="E320" s="320"/>
      <c r="F320" s="347" t="s">
        <v>250</v>
      </c>
      <c r="G320" s="347" t="s">
        <v>250</v>
      </c>
      <c r="H320" s="355">
        <v>7111</v>
      </c>
      <c r="I320" s="347" t="s">
        <v>250</v>
      </c>
      <c r="J320" s="347" t="s">
        <v>250</v>
      </c>
      <c r="K320" s="347" t="s">
        <v>250</v>
      </c>
      <c r="L320" s="347" t="s">
        <v>250</v>
      </c>
      <c r="M320" s="347" t="s">
        <v>250</v>
      </c>
      <c r="N320" s="355" t="s">
        <v>1297</v>
      </c>
      <c r="O320" s="345"/>
      <c r="Q320" s="349">
        <f t="shared" ref="Q320:Q323" si="121">O320</f>
        <v>0</v>
      </c>
      <c r="S320" s="345"/>
      <c r="U320" s="349">
        <f t="shared" ref="U320:U323" si="122">S320</f>
        <v>0</v>
      </c>
    </row>
    <row r="321" spans="1:21" s="319" customFormat="1" ht="15" customHeight="1">
      <c r="A321" s="319">
        <v>311</v>
      </c>
      <c r="B321" s="319">
        <f t="shared" si="102"/>
        <v>4</v>
      </c>
      <c r="C321" s="320">
        <f t="shared" si="103"/>
        <v>7112</v>
      </c>
      <c r="D321" s="320"/>
      <c r="E321" s="320"/>
      <c r="F321" s="347" t="s">
        <v>250</v>
      </c>
      <c r="G321" s="347" t="s">
        <v>250</v>
      </c>
      <c r="H321" s="355">
        <v>7112</v>
      </c>
      <c r="I321" s="347" t="s">
        <v>250</v>
      </c>
      <c r="J321" s="347" t="s">
        <v>250</v>
      </c>
      <c r="K321" s="347" t="s">
        <v>250</v>
      </c>
      <c r="L321" s="347" t="s">
        <v>250</v>
      </c>
      <c r="M321" s="347" t="s">
        <v>250</v>
      </c>
      <c r="N321" s="355" t="s">
        <v>1298</v>
      </c>
      <c r="O321" s="345"/>
      <c r="Q321" s="349">
        <f t="shared" si="121"/>
        <v>0</v>
      </c>
      <c r="S321" s="345"/>
      <c r="U321" s="349">
        <f t="shared" si="122"/>
        <v>0</v>
      </c>
    </row>
    <row r="322" spans="1:21" s="319" customFormat="1" ht="15" customHeight="1">
      <c r="A322" s="319">
        <v>312</v>
      </c>
      <c r="B322" s="319">
        <f t="shared" si="102"/>
        <v>4</v>
      </c>
      <c r="C322" s="320">
        <f t="shared" si="103"/>
        <v>7113</v>
      </c>
      <c r="D322" s="320"/>
      <c r="E322" s="320"/>
      <c r="F322" s="347" t="s">
        <v>250</v>
      </c>
      <c r="G322" s="347" t="s">
        <v>250</v>
      </c>
      <c r="H322" s="355">
        <v>7113</v>
      </c>
      <c r="I322" s="347" t="s">
        <v>250</v>
      </c>
      <c r="J322" s="347" t="s">
        <v>250</v>
      </c>
      <c r="K322" s="347" t="s">
        <v>250</v>
      </c>
      <c r="L322" s="347" t="s">
        <v>250</v>
      </c>
      <c r="M322" s="347" t="s">
        <v>250</v>
      </c>
      <c r="N322" s="355" t="s">
        <v>1299</v>
      </c>
      <c r="O322" s="345"/>
      <c r="Q322" s="349">
        <f t="shared" si="121"/>
        <v>0</v>
      </c>
      <c r="S322" s="345"/>
      <c r="U322" s="349">
        <f t="shared" si="122"/>
        <v>0</v>
      </c>
    </row>
    <row r="323" spans="1:21" s="319" customFormat="1" ht="15" customHeight="1">
      <c r="A323" s="319">
        <v>313</v>
      </c>
      <c r="B323" s="319">
        <f t="shared" si="102"/>
        <v>4</v>
      </c>
      <c r="C323" s="320">
        <f t="shared" si="103"/>
        <v>7114</v>
      </c>
      <c r="D323" s="320"/>
      <c r="E323" s="320"/>
      <c r="F323" s="347" t="s">
        <v>250</v>
      </c>
      <c r="G323" s="347" t="s">
        <v>250</v>
      </c>
      <c r="H323" s="355">
        <v>7114</v>
      </c>
      <c r="I323" s="347" t="s">
        <v>250</v>
      </c>
      <c r="J323" s="347" t="s">
        <v>250</v>
      </c>
      <c r="K323" s="347" t="s">
        <v>250</v>
      </c>
      <c r="L323" s="347" t="s">
        <v>250</v>
      </c>
      <c r="M323" s="347" t="s">
        <v>250</v>
      </c>
      <c r="N323" s="355" t="s">
        <v>1300</v>
      </c>
      <c r="O323" s="345"/>
      <c r="Q323" s="349">
        <f t="shared" si="121"/>
        <v>0</v>
      </c>
      <c r="S323" s="345"/>
      <c r="U323" s="349">
        <f t="shared" si="122"/>
        <v>0</v>
      </c>
    </row>
    <row r="324" spans="1:21" s="319" customFormat="1" ht="15" customHeight="1">
      <c r="A324" s="319">
        <v>314</v>
      </c>
      <c r="B324" s="319">
        <f t="shared" si="102"/>
        <v>3</v>
      </c>
      <c r="C324" s="320">
        <f t="shared" si="103"/>
        <v>712</v>
      </c>
      <c r="D324" s="320"/>
      <c r="E324" s="320"/>
      <c r="F324" s="347" t="s">
        <v>250</v>
      </c>
      <c r="G324" s="368">
        <v>712</v>
      </c>
      <c r="H324" s="347" t="s">
        <v>250</v>
      </c>
      <c r="I324" s="347" t="s">
        <v>250</v>
      </c>
      <c r="J324" s="347" t="s">
        <v>250</v>
      </c>
      <c r="K324" s="347" t="s">
        <v>250</v>
      </c>
      <c r="L324" s="347" t="s">
        <v>250</v>
      </c>
      <c r="M324" s="347" t="s">
        <v>250</v>
      </c>
      <c r="N324" s="368" t="s">
        <v>1301</v>
      </c>
      <c r="O324" s="345"/>
      <c r="Q324" s="349">
        <f>O324-SUM(Q325:Q343)</f>
        <v>0</v>
      </c>
      <c r="S324" s="345"/>
      <c r="U324" s="349">
        <f>S324+U325+U335+U336+U342+U343</f>
        <v>0</v>
      </c>
    </row>
    <row r="325" spans="1:21" s="319" customFormat="1" ht="15" customHeight="1">
      <c r="A325" s="319">
        <v>315</v>
      </c>
      <c r="B325" s="319">
        <f t="shared" si="102"/>
        <v>4</v>
      </c>
      <c r="C325" s="320">
        <f t="shared" si="103"/>
        <v>7121</v>
      </c>
      <c r="D325" s="320"/>
      <c r="E325" s="320"/>
      <c r="F325" s="347" t="s">
        <v>250</v>
      </c>
      <c r="G325" s="347" t="s">
        <v>250</v>
      </c>
      <c r="H325" s="355">
        <v>7121</v>
      </c>
      <c r="I325" s="347" t="s">
        <v>250</v>
      </c>
      <c r="J325" s="347" t="s">
        <v>250</v>
      </c>
      <c r="K325" s="347" t="s">
        <v>250</v>
      </c>
      <c r="L325" s="347" t="s">
        <v>250</v>
      </c>
      <c r="M325" s="347" t="s">
        <v>250</v>
      </c>
      <c r="N325" s="355" t="s">
        <v>1302</v>
      </c>
      <c r="O325" s="345"/>
      <c r="Q325" s="349">
        <f>O325-Q326-Q327-Q328-Q329-Q330-Q331-Q332-Q333-Q334</f>
        <v>0</v>
      </c>
      <c r="S325" s="345"/>
      <c r="U325" s="349">
        <f>S325+U326+U327+U331+U334</f>
        <v>0</v>
      </c>
    </row>
    <row r="326" spans="1:21" s="319" customFormat="1" ht="15" customHeight="1">
      <c r="A326" s="319">
        <v>316</v>
      </c>
      <c r="B326" s="319">
        <f t="shared" si="102"/>
        <v>5</v>
      </c>
      <c r="C326" s="320">
        <f t="shared" si="103"/>
        <v>71211</v>
      </c>
      <c r="D326" s="320"/>
      <c r="E326" s="320"/>
      <c r="F326" s="347" t="s">
        <v>250</v>
      </c>
      <c r="G326" s="347" t="s">
        <v>250</v>
      </c>
      <c r="H326" s="347" t="s">
        <v>250</v>
      </c>
      <c r="I326" s="348">
        <v>71211</v>
      </c>
      <c r="J326" s="347" t="s">
        <v>250</v>
      </c>
      <c r="K326" s="347" t="s">
        <v>250</v>
      </c>
      <c r="L326" s="347" t="s">
        <v>250</v>
      </c>
      <c r="M326" s="347" t="s">
        <v>250</v>
      </c>
      <c r="N326" s="348" t="s">
        <v>253</v>
      </c>
      <c r="O326" s="345"/>
      <c r="Q326" s="349">
        <f>O326</f>
        <v>0</v>
      </c>
      <c r="S326" s="345"/>
      <c r="U326" s="349">
        <f>S326</f>
        <v>0</v>
      </c>
    </row>
    <row r="327" spans="1:21" s="319" customFormat="1" ht="15" customHeight="1">
      <c r="A327" s="319">
        <v>317</v>
      </c>
      <c r="B327" s="319">
        <f t="shared" si="102"/>
        <v>5</v>
      </c>
      <c r="C327" s="320">
        <f t="shared" si="103"/>
        <v>71212</v>
      </c>
      <c r="D327" s="320"/>
      <c r="E327" s="320"/>
      <c r="F327" s="347" t="s">
        <v>250</v>
      </c>
      <c r="G327" s="347" t="s">
        <v>250</v>
      </c>
      <c r="H327" s="347" t="s">
        <v>250</v>
      </c>
      <c r="I327" s="348">
        <v>71212</v>
      </c>
      <c r="J327" s="347" t="s">
        <v>250</v>
      </c>
      <c r="K327" s="347" t="s">
        <v>250</v>
      </c>
      <c r="L327" s="347" t="s">
        <v>250</v>
      </c>
      <c r="M327" s="347" t="s">
        <v>250</v>
      </c>
      <c r="N327" s="348" t="s">
        <v>1075</v>
      </c>
      <c r="O327" s="345"/>
      <c r="Q327" s="349">
        <f>O327-Q328-Q329-Q330</f>
        <v>0</v>
      </c>
      <c r="S327" s="345"/>
      <c r="U327" s="349">
        <f>S327+U328+U329+U330</f>
        <v>0</v>
      </c>
    </row>
    <row r="328" spans="1:21" s="319" customFormat="1" ht="15" customHeight="1">
      <c r="A328" s="319">
        <v>318</v>
      </c>
      <c r="B328" s="319">
        <f t="shared" si="102"/>
        <v>6</v>
      </c>
      <c r="C328" s="320">
        <f t="shared" si="103"/>
        <v>712121</v>
      </c>
      <c r="D328" s="320"/>
      <c r="E328" s="320"/>
      <c r="F328" s="347" t="s">
        <v>250</v>
      </c>
      <c r="G328" s="347" t="s">
        <v>250</v>
      </c>
      <c r="H328" s="347" t="s">
        <v>250</v>
      </c>
      <c r="I328" s="347" t="s">
        <v>250</v>
      </c>
      <c r="J328" s="353">
        <v>712121</v>
      </c>
      <c r="K328" s="347" t="s">
        <v>250</v>
      </c>
      <c r="L328" s="347" t="s">
        <v>250</v>
      </c>
      <c r="M328" s="347" t="s">
        <v>250</v>
      </c>
      <c r="N328" s="353" t="s">
        <v>1076</v>
      </c>
      <c r="O328" s="345"/>
      <c r="Q328" s="349">
        <f>O328</f>
        <v>0</v>
      </c>
      <c r="S328" s="345"/>
      <c r="U328" s="349">
        <f>S328</f>
        <v>0</v>
      </c>
    </row>
    <row r="329" spans="1:21" s="319" customFormat="1" ht="15" customHeight="1">
      <c r="A329" s="319">
        <v>319</v>
      </c>
      <c r="B329" s="319">
        <f t="shared" si="102"/>
        <v>6</v>
      </c>
      <c r="C329" s="320">
        <f t="shared" si="103"/>
        <v>712122</v>
      </c>
      <c r="D329" s="320"/>
      <c r="E329" s="320"/>
      <c r="F329" s="347" t="s">
        <v>250</v>
      </c>
      <c r="G329" s="347" t="s">
        <v>250</v>
      </c>
      <c r="H329" s="347" t="s">
        <v>250</v>
      </c>
      <c r="I329" s="347" t="s">
        <v>250</v>
      </c>
      <c r="J329" s="353">
        <v>712122</v>
      </c>
      <c r="K329" s="347" t="s">
        <v>250</v>
      </c>
      <c r="L329" s="347" t="s">
        <v>250</v>
      </c>
      <c r="M329" s="347" t="s">
        <v>250</v>
      </c>
      <c r="N329" s="353" t="s">
        <v>1077</v>
      </c>
      <c r="O329" s="345"/>
      <c r="Q329" s="349">
        <f t="shared" ref="Q329:Q330" si="123">O329</f>
        <v>0</v>
      </c>
      <c r="S329" s="345"/>
      <c r="U329" s="349">
        <f t="shared" ref="U329:U330" si="124">S329</f>
        <v>0</v>
      </c>
    </row>
    <row r="330" spans="1:21" s="319" customFormat="1" ht="15" customHeight="1">
      <c r="A330" s="319">
        <v>320</v>
      </c>
      <c r="B330" s="319">
        <f t="shared" si="102"/>
        <v>6</v>
      </c>
      <c r="C330" s="320">
        <f t="shared" si="103"/>
        <v>712128</v>
      </c>
      <c r="D330" s="320"/>
      <c r="E330" s="320"/>
      <c r="F330" s="347" t="s">
        <v>250</v>
      </c>
      <c r="G330" s="347" t="s">
        <v>250</v>
      </c>
      <c r="H330" s="347" t="s">
        <v>250</v>
      </c>
      <c r="I330" s="347" t="s">
        <v>250</v>
      </c>
      <c r="J330" s="353">
        <v>712128</v>
      </c>
      <c r="K330" s="347" t="s">
        <v>250</v>
      </c>
      <c r="L330" s="347" t="s">
        <v>250</v>
      </c>
      <c r="M330" s="347" t="s">
        <v>250</v>
      </c>
      <c r="N330" s="353" t="s">
        <v>1078</v>
      </c>
      <c r="O330" s="345"/>
      <c r="Q330" s="349">
        <f t="shared" si="123"/>
        <v>0</v>
      </c>
      <c r="S330" s="345"/>
      <c r="U330" s="349">
        <f t="shared" si="124"/>
        <v>0</v>
      </c>
    </row>
    <row r="331" spans="1:21" s="319" customFormat="1" ht="15" customHeight="1">
      <c r="A331" s="319">
        <v>321</v>
      </c>
      <c r="B331" s="319">
        <f t="shared" ref="B331:B394" si="125">LEN(C331)</f>
        <v>5</v>
      </c>
      <c r="C331" s="320">
        <f t="shared" ref="C331:C394" si="126">MAX(F331:M331)</f>
        <v>71214</v>
      </c>
      <c r="D331" s="320"/>
      <c r="E331" s="320"/>
      <c r="F331" s="347" t="s">
        <v>250</v>
      </c>
      <c r="G331" s="347" t="s">
        <v>250</v>
      </c>
      <c r="H331" s="347" t="s">
        <v>250</v>
      </c>
      <c r="I331" s="348">
        <v>71214</v>
      </c>
      <c r="J331" s="347" t="s">
        <v>250</v>
      </c>
      <c r="K331" s="347" t="s">
        <v>250</v>
      </c>
      <c r="L331" s="347" t="s">
        <v>250</v>
      </c>
      <c r="M331" s="347" t="s">
        <v>250</v>
      </c>
      <c r="N331" s="348" t="s">
        <v>255</v>
      </c>
      <c r="O331" s="345"/>
      <c r="Q331" s="349">
        <f>O331-Q332-Q333</f>
        <v>0</v>
      </c>
      <c r="S331" s="345"/>
      <c r="U331" s="349">
        <f>S331+U332+U333</f>
        <v>0</v>
      </c>
    </row>
    <row r="332" spans="1:21" s="319" customFormat="1" ht="15" customHeight="1">
      <c r="A332" s="319">
        <v>322</v>
      </c>
      <c r="B332" s="319">
        <f t="shared" si="125"/>
        <v>6</v>
      </c>
      <c r="C332" s="320">
        <f t="shared" si="126"/>
        <v>712141</v>
      </c>
      <c r="D332" s="320"/>
      <c r="E332" s="320"/>
      <c r="F332" s="347" t="s">
        <v>250</v>
      </c>
      <c r="G332" s="347" t="s">
        <v>250</v>
      </c>
      <c r="H332" s="347" t="s">
        <v>250</v>
      </c>
      <c r="I332" s="347" t="s">
        <v>250</v>
      </c>
      <c r="J332" s="353">
        <v>712141</v>
      </c>
      <c r="K332" s="347" t="s">
        <v>250</v>
      </c>
      <c r="L332" s="347" t="s">
        <v>250</v>
      </c>
      <c r="M332" s="347" t="s">
        <v>250</v>
      </c>
      <c r="N332" s="353" t="s">
        <v>1081</v>
      </c>
      <c r="O332" s="345"/>
      <c r="Q332" s="349">
        <f t="shared" ref="Q332:Q333" si="127">O332</f>
        <v>0</v>
      </c>
      <c r="S332" s="345"/>
      <c r="U332" s="349">
        <f t="shared" ref="U332:U333" si="128">S332</f>
        <v>0</v>
      </c>
    </row>
    <row r="333" spans="1:21" s="319" customFormat="1" ht="15" customHeight="1">
      <c r="A333" s="319">
        <v>323</v>
      </c>
      <c r="B333" s="319">
        <f t="shared" si="125"/>
        <v>6</v>
      </c>
      <c r="C333" s="320">
        <f t="shared" si="126"/>
        <v>712148</v>
      </c>
      <c r="D333" s="320"/>
      <c r="E333" s="320"/>
      <c r="F333" s="347" t="s">
        <v>250</v>
      </c>
      <c r="G333" s="347" t="s">
        <v>250</v>
      </c>
      <c r="H333" s="347" t="s">
        <v>250</v>
      </c>
      <c r="I333" s="347" t="s">
        <v>250</v>
      </c>
      <c r="J333" s="353">
        <v>712148</v>
      </c>
      <c r="K333" s="347" t="s">
        <v>250</v>
      </c>
      <c r="L333" s="347" t="s">
        <v>250</v>
      </c>
      <c r="M333" s="347" t="s">
        <v>250</v>
      </c>
      <c r="N333" s="353" t="s">
        <v>259</v>
      </c>
      <c r="O333" s="345"/>
      <c r="Q333" s="349">
        <f t="shared" si="127"/>
        <v>0</v>
      </c>
      <c r="S333" s="345"/>
      <c r="U333" s="349">
        <f t="shared" si="128"/>
        <v>0</v>
      </c>
    </row>
    <row r="334" spans="1:21" s="319" customFormat="1" ht="15" customHeight="1">
      <c r="A334" s="319">
        <v>324</v>
      </c>
      <c r="B334" s="319">
        <f t="shared" si="125"/>
        <v>5</v>
      </c>
      <c r="C334" s="320">
        <f t="shared" si="126"/>
        <v>71218</v>
      </c>
      <c r="D334" s="320"/>
      <c r="E334" s="320"/>
      <c r="F334" s="347" t="s">
        <v>250</v>
      </c>
      <c r="G334" s="347" t="s">
        <v>250</v>
      </c>
      <c r="H334" s="347" t="s">
        <v>250</v>
      </c>
      <c r="I334" s="348">
        <v>71218</v>
      </c>
      <c r="J334" s="347" t="s">
        <v>250</v>
      </c>
      <c r="K334" s="347" t="s">
        <v>250</v>
      </c>
      <c r="L334" s="347" t="s">
        <v>250</v>
      </c>
      <c r="M334" s="347" t="s">
        <v>250</v>
      </c>
      <c r="N334" s="348" t="s">
        <v>1082</v>
      </c>
      <c r="O334" s="345"/>
      <c r="Q334" s="349">
        <f>O334</f>
        <v>0</v>
      </c>
      <c r="S334" s="345"/>
      <c r="U334" s="349">
        <f>S334</f>
        <v>0</v>
      </c>
    </row>
    <row r="335" spans="1:21" s="319" customFormat="1" ht="15" customHeight="1">
      <c r="A335" s="319">
        <v>325</v>
      </c>
      <c r="B335" s="319">
        <f t="shared" si="125"/>
        <v>4</v>
      </c>
      <c r="C335" s="320">
        <f t="shared" si="126"/>
        <v>7122</v>
      </c>
      <c r="D335" s="320"/>
      <c r="E335" s="320"/>
      <c r="F335" s="347" t="s">
        <v>250</v>
      </c>
      <c r="G335" s="347" t="s">
        <v>250</v>
      </c>
      <c r="H335" s="355">
        <v>7122</v>
      </c>
      <c r="I335" s="347" t="s">
        <v>250</v>
      </c>
      <c r="J335" s="347" t="s">
        <v>250</v>
      </c>
      <c r="K335" s="347" t="s">
        <v>250</v>
      </c>
      <c r="L335" s="347" t="s">
        <v>250</v>
      </c>
      <c r="M335" s="347" t="s">
        <v>250</v>
      </c>
      <c r="N335" s="355" t="s">
        <v>1303</v>
      </c>
      <c r="O335" s="345"/>
      <c r="Q335" s="349">
        <f>O335</f>
        <v>0</v>
      </c>
      <c r="S335" s="345"/>
      <c r="U335" s="349">
        <f>S335</f>
        <v>0</v>
      </c>
    </row>
    <row r="336" spans="1:21" s="319" customFormat="1" ht="15" customHeight="1">
      <c r="A336" s="319">
        <v>326</v>
      </c>
      <c r="B336" s="319">
        <f t="shared" si="125"/>
        <v>4</v>
      </c>
      <c r="C336" s="320">
        <f t="shared" si="126"/>
        <v>7123</v>
      </c>
      <c r="D336" s="320"/>
      <c r="E336" s="320"/>
      <c r="F336" s="347" t="s">
        <v>250</v>
      </c>
      <c r="G336" s="347" t="s">
        <v>250</v>
      </c>
      <c r="H336" s="355">
        <v>7123</v>
      </c>
      <c r="I336" s="347" t="s">
        <v>250</v>
      </c>
      <c r="J336" s="347" t="s">
        <v>250</v>
      </c>
      <c r="K336" s="347" t="s">
        <v>250</v>
      </c>
      <c r="L336" s="347" t="s">
        <v>250</v>
      </c>
      <c r="M336" s="347" t="s">
        <v>250</v>
      </c>
      <c r="N336" s="355" t="s">
        <v>1304</v>
      </c>
      <c r="O336" s="345"/>
      <c r="Q336" s="349">
        <f>O336-Q337-Q338-Q339-Q340-Q341</f>
        <v>0</v>
      </c>
      <c r="S336" s="345"/>
      <c r="U336" s="349">
        <f>S336+U337+U338+U339</f>
        <v>0</v>
      </c>
    </row>
    <row r="337" spans="1:21" s="319" customFormat="1" ht="15" customHeight="1">
      <c r="A337" s="319">
        <v>327</v>
      </c>
      <c r="B337" s="319">
        <f t="shared" si="125"/>
        <v>5</v>
      </c>
      <c r="C337" s="320">
        <f t="shared" si="126"/>
        <v>71231</v>
      </c>
      <c r="D337" s="320"/>
      <c r="E337" s="320"/>
      <c r="F337" s="347" t="s">
        <v>250</v>
      </c>
      <c r="G337" s="347" t="s">
        <v>250</v>
      </c>
      <c r="H337" s="347" t="s">
        <v>250</v>
      </c>
      <c r="I337" s="348">
        <v>71231</v>
      </c>
      <c r="J337" s="347" t="s">
        <v>250</v>
      </c>
      <c r="K337" s="347" t="s">
        <v>250</v>
      </c>
      <c r="L337" s="347" t="s">
        <v>250</v>
      </c>
      <c r="M337" s="347" t="s">
        <v>250</v>
      </c>
      <c r="N337" s="348" t="s">
        <v>899</v>
      </c>
      <c r="O337" s="345"/>
      <c r="Q337" s="349">
        <f t="shared" ref="Q337:Q338" si="129">O337</f>
        <v>0</v>
      </c>
      <c r="S337" s="345"/>
      <c r="U337" s="349">
        <f t="shared" ref="U337:U338" si="130">S337</f>
        <v>0</v>
      </c>
    </row>
    <row r="338" spans="1:21" s="319" customFormat="1" ht="15" customHeight="1">
      <c r="A338" s="319">
        <v>328</v>
      </c>
      <c r="B338" s="319">
        <f t="shared" si="125"/>
        <v>5</v>
      </c>
      <c r="C338" s="320">
        <f t="shared" si="126"/>
        <v>71232</v>
      </c>
      <c r="D338" s="320"/>
      <c r="E338" s="320"/>
      <c r="F338" s="347" t="s">
        <v>250</v>
      </c>
      <c r="G338" s="347" t="s">
        <v>250</v>
      </c>
      <c r="H338" s="347" t="s">
        <v>250</v>
      </c>
      <c r="I338" s="348">
        <v>71232</v>
      </c>
      <c r="J338" s="347" t="s">
        <v>250</v>
      </c>
      <c r="K338" s="347" t="s">
        <v>250</v>
      </c>
      <c r="L338" s="347" t="s">
        <v>250</v>
      </c>
      <c r="M338" s="347" t="s">
        <v>250</v>
      </c>
      <c r="N338" s="348" t="s">
        <v>1085</v>
      </c>
      <c r="O338" s="345"/>
      <c r="Q338" s="349">
        <f t="shared" si="129"/>
        <v>0</v>
      </c>
      <c r="S338" s="345"/>
      <c r="U338" s="349">
        <f t="shared" si="130"/>
        <v>0</v>
      </c>
    </row>
    <row r="339" spans="1:21" s="319" customFormat="1" ht="15" customHeight="1">
      <c r="A339" s="319">
        <v>329</v>
      </c>
      <c r="B339" s="319">
        <f t="shared" si="125"/>
        <v>5</v>
      </c>
      <c r="C339" s="320">
        <f t="shared" si="126"/>
        <v>71233</v>
      </c>
      <c r="D339" s="320"/>
      <c r="E339" s="320"/>
      <c r="F339" s="347" t="s">
        <v>250</v>
      </c>
      <c r="G339" s="347" t="s">
        <v>250</v>
      </c>
      <c r="H339" s="347" t="s">
        <v>250</v>
      </c>
      <c r="I339" s="348">
        <v>71233</v>
      </c>
      <c r="J339" s="347" t="s">
        <v>250</v>
      </c>
      <c r="K339" s="347" t="s">
        <v>250</v>
      </c>
      <c r="L339" s="347" t="s">
        <v>250</v>
      </c>
      <c r="M339" s="347" t="s">
        <v>250</v>
      </c>
      <c r="N339" s="348" t="s">
        <v>1086</v>
      </c>
      <c r="O339" s="345"/>
      <c r="Q339" s="349">
        <f>O339-Q340-Q341</f>
        <v>0</v>
      </c>
      <c r="S339" s="345"/>
      <c r="U339" s="349">
        <f>S339+U340+U341</f>
        <v>0</v>
      </c>
    </row>
    <row r="340" spans="1:21" s="319" customFormat="1" ht="15" customHeight="1">
      <c r="A340" s="319">
        <v>330</v>
      </c>
      <c r="B340" s="319">
        <f t="shared" si="125"/>
        <v>6</v>
      </c>
      <c r="C340" s="320">
        <f t="shared" si="126"/>
        <v>712331</v>
      </c>
      <c r="D340" s="320"/>
      <c r="E340" s="320"/>
      <c r="F340" s="347" t="s">
        <v>250</v>
      </c>
      <c r="G340" s="347" t="s">
        <v>250</v>
      </c>
      <c r="H340" s="347" t="s">
        <v>250</v>
      </c>
      <c r="I340" s="347" t="s">
        <v>250</v>
      </c>
      <c r="J340" s="353">
        <v>712331</v>
      </c>
      <c r="K340" s="347" t="s">
        <v>250</v>
      </c>
      <c r="L340" s="347" t="s">
        <v>250</v>
      </c>
      <c r="M340" s="347" t="s">
        <v>250</v>
      </c>
      <c r="N340" s="353" t="s">
        <v>1087</v>
      </c>
      <c r="O340" s="345"/>
      <c r="Q340" s="349">
        <f t="shared" ref="Q340:Q341" si="131">O340</f>
        <v>0</v>
      </c>
      <c r="S340" s="345"/>
      <c r="U340" s="349">
        <f t="shared" ref="U340:U341" si="132">S340</f>
        <v>0</v>
      </c>
    </row>
    <row r="341" spans="1:21" s="319" customFormat="1" ht="15" customHeight="1">
      <c r="A341" s="319">
        <v>331</v>
      </c>
      <c r="B341" s="319">
        <f t="shared" si="125"/>
        <v>6</v>
      </c>
      <c r="C341" s="320">
        <f t="shared" si="126"/>
        <v>712338</v>
      </c>
      <c r="D341" s="320"/>
      <c r="E341" s="320"/>
      <c r="F341" s="347" t="s">
        <v>250</v>
      </c>
      <c r="G341" s="347" t="s">
        <v>250</v>
      </c>
      <c r="H341" s="347" t="s">
        <v>250</v>
      </c>
      <c r="I341" s="347" t="s">
        <v>250</v>
      </c>
      <c r="J341" s="353">
        <v>712338</v>
      </c>
      <c r="K341" s="347" t="s">
        <v>250</v>
      </c>
      <c r="L341" s="347" t="s">
        <v>250</v>
      </c>
      <c r="M341" s="347" t="s">
        <v>250</v>
      </c>
      <c r="N341" s="353" t="s">
        <v>1088</v>
      </c>
      <c r="O341" s="345"/>
      <c r="Q341" s="349">
        <f t="shared" si="131"/>
        <v>0</v>
      </c>
      <c r="S341" s="345"/>
      <c r="U341" s="349">
        <f t="shared" si="132"/>
        <v>0</v>
      </c>
    </row>
    <row r="342" spans="1:21" s="319" customFormat="1" ht="15" customHeight="1">
      <c r="A342" s="319">
        <v>332</v>
      </c>
      <c r="B342" s="319">
        <f t="shared" si="125"/>
        <v>4</v>
      </c>
      <c r="C342" s="320">
        <f t="shared" si="126"/>
        <v>7126</v>
      </c>
      <c r="D342" s="320"/>
      <c r="E342" s="320"/>
      <c r="F342" s="347" t="s">
        <v>250</v>
      </c>
      <c r="G342" s="347" t="s">
        <v>250</v>
      </c>
      <c r="H342" s="355">
        <v>7126</v>
      </c>
      <c r="I342" s="347" t="s">
        <v>250</v>
      </c>
      <c r="J342" s="347" t="s">
        <v>250</v>
      </c>
      <c r="K342" s="347" t="s">
        <v>250</v>
      </c>
      <c r="L342" s="347" t="s">
        <v>250</v>
      </c>
      <c r="M342" s="347" t="s">
        <v>250</v>
      </c>
      <c r="N342" s="355" t="s">
        <v>1305</v>
      </c>
      <c r="O342" s="345"/>
      <c r="Q342" s="349">
        <f>O342</f>
        <v>0</v>
      </c>
      <c r="S342" s="345"/>
      <c r="U342" s="349">
        <f>S342</f>
        <v>0</v>
      </c>
    </row>
    <row r="343" spans="1:21" s="319" customFormat="1" ht="15" customHeight="1">
      <c r="A343" s="319">
        <v>333</v>
      </c>
      <c r="B343" s="319">
        <f t="shared" si="125"/>
        <v>4</v>
      </c>
      <c r="C343" s="320">
        <f t="shared" si="126"/>
        <v>7127</v>
      </c>
      <c r="D343" s="320"/>
      <c r="E343" s="320"/>
      <c r="F343" s="347" t="s">
        <v>250</v>
      </c>
      <c r="G343" s="347" t="s">
        <v>250</v>
      </c>
      <c r="H343" s="355">
        <v>7127</v>
      </c>
      <c r="I343" s="347" t="s">
        <v>250</v>
      </c>
      <c r="J343" s="347" t="s">
        <v>250</v>
      </c>
      <c r="K343" s="347" t="s">
        <v>250</v>
      </c>
      <c r="L343" s="347" t="s">
        <v>250</v>
      </c>
      <c r="M343" s="347" t="s">
        <v>250</v>
      </c>
      <c r="N343" s="355" t="s">
        <v>1306</v>
      </c>
      <c r="O343" s="345"/>
      <c r="Q343" s="349">
        <f>O343</f>
        <v>0</v>
      </c>
      <c r="S343" s="345"/>
      <c r="U343" s="349">
        <f>S343</f>
        <v>0</v>
      </c>
    </row>
    <row r="344" spans="1:21" s="319" customFormat="1" ht="15" customHeight="1">
      <c r="A344" s="319">
        <v>334</v>
      </c>
      <c r="B344" s="319">
        <f t="shared" si="125"/>
        <v>2</v>
      </c>
      <c r="C344" s="320">
        <f t="shared" si="126"/>
        <v>72</v>
      </c>
      <c r="D344" s="320"/>
      <c r="E344" s="320"/>
      <c r="F344" s="365">
        <v>72</v>
      </c>
      <c r="G344" s="365" t="s">
        <v>250</v>
      </c>
      <c r="H344" s="365" t="s">
        <v>250</v>
      </c>
      <c r="I344" s="365" t="s">
        <v>250</v>
      </c>
      <c r="J344" s="365" t="s">
        <v>250</v>
      </c>
      <c r="K344" s="365" t="s">
        <v>250</v>
      </c>
      <c r="L344" s="365" t="s">
        <v>250</v>
      </c>
      <c r="M344" s="365" t="s">
        <v>250</v>
      </c>
      <c r="N344" s="365" t="s">
        <v>1307</v>
      </c>
      <c r="O344" s="366"/>
      <c r="Q344" s="367"/>
      <c r="R344" s="319" t="s">
        <v>250</v>
      </c>
      <c r="S344" s="367"/>
      <c r="U344" s="367"/>
    </row>
    <row r="345" spans="1:21" s="319" customFormat="1" ht="15" customHeight="1">
      <c r="A345" s="319">
        <v>335</v>
      </c>
      <c r="B345" s="319">
        <f t="shared" si="125"/>
        <v>3</v>
      </c>
      <c r="C345" s="320">
        <f t="shared" si="126"/>
        <v>721</v>
      </c>
      <c r="D345" s="320"/>
      <c r="E345" s="320"/>
      <c r="F345" s="347" t="s">
        <v>250</v>
      </c>
      <c r="G345" s="368">
        <v>721</v>
      </c>
      <c r="H345" s="347" t="s">
        <v>250</v>
      </c>
      <c r="I345" s="347" t="s">
        <v>250</v>
      </c>
      <c r="J345" s="347" t="s">
        <v>250</v>
      </c>
      <c r="K345" s="347" t="s">
        <v>250</v>
      </c>
      <c r="L345" s="347" t="s">
        <v>250</v>
      </c>
      <c r="M345" s="347" t="s">
        <v>250</v>
      </c>
      <c r="N345" s="368" t="s">
        <v>1016</v>
      </c>
      <c r="O345" s="345"/>
      <c r="Q345" s="349">
        <f>O345-Q346-Q347-Q348-Q349-Q350-Q351-Q352-Q353-Q354</f>
        <v>0</v>
      </c>
      <c r="S345" s="345"/>
      <c r="U345" s="349">
        <f>S345+U346+U347</f>
        <v>0</v>
      </c>
    </row>
    <row r="346" spans="1:21" s="319" customFormat="1" ht="15" customHeight="1">
      <c r="A346" s="319">
        <v>336</v>
      </c>
      <c r="B346" s="319">
        <f t="shared" si="125"/>
        <v>4</v>
      </c>
      <c r="C346" s="320">
        <f t="shared" si="126"/>
        <v>7211</v>
      </c>
      <c r="D346" s="320"/>
      <c r="E346" s="320"/>
      <c r="F346" s="347" t="s">
        <v>250</v>
      </c>
      <c r="G346" s="347" t="s">
        <v>250</v>
      </c>
      <c r="H346" s="355">
        <v>7211</v>
      </c>
      <c r="I346" s="347" t="s">
        <v>250</v>
      </c>
      <c r="J346" s="347" t="s">
        <v>250</v>
      </c>
      <c r="K346" s="347" t="s">
        <v>250</v>
      </c>
      <c r="L346" s="347" t="s">
        <v>250</v>
      </c>
      <c r="M346" s="347" t="s">
        <v>250</v>
      </c>
      <c r="N346" s="355" t="s">
        <v>1308</v>
      </c>
      <c r="O346" s="345"/>
      <c r="Q346" s="349">
        <f>O346</f>
        <v>0</v>
      </c>
      <c r="S346" s="345"/>
      <c r="U346" s="349">
        <f>S346</f>
        <v>0</v>
      </c>
    </row>
    <row r="347" spans="1:21" s="319" customFormat="1" ht="15" customHeight="1">
      <c r="A347" s="319">
        <v>337</v>
      </c>
      <c r="B347" s="319">
        <f t="shared" si="125"/>
        <v>4</v>
      </c>
      <c r="C347" s="320">
        <f t="shared" si="126"/>
        <v>7212</v>
      </c>
      <c r="D347" s="320"/>
      <c r="E347" s="320"/>
      <c r="F347" s="347" t="s">
        <v>250</v>
      </c>
      <c r="G347" s="347" t="s">
        <v>250</v>
      </c>
      <c r="H347" s="355">
        <v>7212</v>
      </c>
      <c r="I347" s="347" t="s">
        <v>250</v>
      </c>
      <c r="J347" s="347" t="s">
        <v>250</v>
      </c>
      <c r="K347" s="347" t="s">
        <v>250</v>
      </c>
      <c r="L347" s="347" t="s">
        <v>250</v>
      </c>
      <c r="M347" s="347" t="s">
        <v>250</v>
      </c>
      <c r="N347" s="355" t="s">
        <v>1309</v>
      </c>
      <c r="O347" s="345"/>
      <c r="Q347" s="349">
        <f>O347-Q348-Q349-Q350-Q351-Q352-Q353-Q354</f>
        <v>0</v>
      </c>
      <c r="S347" s="345"/>
      <c r="U347" s="349">
        <f>S347+U348+U349+U350+U351+U352</f>
        <v>0</v>
      </c>
    </row>
    <row r="348" spans="1:21" s="319" customFormat="1" ht="15" customHeight="1">
      <c r="A348" s="319">
        <v>338</v>
      </c>
      <c r="B348" s="319">
        <f t="shared" si="125"/>
        <v>5</v>
      </c>
      <c r="C348" s="320">
        <f t="shared" si="126"/>
        <v>72121</v>
      </c>
      <c r="D348" s="320"/>
      <c r="E348" s="320"/>
      <c r="F348" s="347" t="s">
        <v>250</v>
      </c>
      <c r="G348" s="347" t="s">
        <v>250</v>
      </c>
      <c r="H348" s="347" t="s">
        <v>250</v>
      </c>
      <c r="I348" s="348">
        <v>72121</v>
      </c>
      <c r="J348" s="347" t="s">
        <v>250</v>
      </c>
      <c r="K348" s="347" t="s">
        <v>250</v>
      </c>
      <c r="L348" s="347" t="s">
        <v>250</v>
      </c>
      <c r="M348" s="347" t="s">
        <v>250</v>
      </c>
      <c r="N348" s="348" t="s">
        <v>796</v>
      </c>
      <c r="O348" s="345"/>
      <c r="Q348" s="349">
        <f>O348</f>
        <v>0</v>
      </c>
      <c r="S348" s="345"/>
      <c r="U348" s="349">
        <f>S348</f>
        <v>0</v>
      </c>
    </row>
    <row r="349" spans="1:21" s="319" customFormat="1" ht="15" customHeight="1">
      <c r="A349" s="319">
        <v>339</v>
      </c>
      <c r="B349" s="319">
        <f t="shared" si="125"/>
        <v>5</v>
      </c>
      <c r="C349" s="320">
        <f t="shared" si="126"/>
        <v>72122</v>
      </c>
      <c r="D349" s="320"/>
      <c r="E349" s="320"/>
      <c r="F349" s="347" t="s">
        <v>250</v>
      </c>
      <c r="G349" s="347" t="s">
        <v>250</v>
      </c>
      <c r="H349" s="347" t="s">
        <v>250</v>
      </c>
      <c r="I349" s="348">
        <v>72122</v>
      </c>
      <c r="J349" s="347" t="s">
        <v>250</v>
      </c>
      <c r="K349" s="347" t="s">
        <v>250</v>
      </c>
      <c r="L349" s="347" t="s">
        <v>250</v>
      </c>
      <c r="M349" s="347" t="s">
        <v>250</v>
      </c>
      <c r="N349" s="348" t="s">
        <v>797</v>
      </c>
      <c r="O349" s="345"/>
      <c r="Q349" s="349">
        <f t="shared" ref="Q349:Q351" si="133">O349</f>
        <v>0</v>
      </c>
      <c r="S349" s="345"/>
      <c r="U349" s="349">
        <f t="shared" ref="U349:U351" si="134">S349</f>
        <v>0</v>
      </c>
    </row>
    <row r="350" spans="1:21" s="319" customFormat="1" ht="15" customHeight="1">
      <c r="A350" s="319">
        <v>340</v>
      </c>
      <c r="B350" s="319">
        <f t="shared" si="125"/>
        <v>5</v>
      </c>
      <c r="C350" s="320">
        <f t="shared" si="126"/>
        <v>72123</v>
      </c>
      <c r="D350" s="320"/>
      <c r="E350" s="320"/>
      <c r="F350" s="347" t="s">
        <v>250</v>
      </c>
      <c r="G350" s="347" t="s">
        <v>250</v>
      </c>
      <c r="H350" s="347" t="s">
        <v>250</v>
      </c>
      <c r="I350" s="348">
        <v>72123</v>
      </c>
      <c r="J350" s="347" t="s">
        <v>250</v>
      </c>
      <c r="K350" s="347" t="s">
        <v>250</v>
      </c>
      <c r="L350" s="347" t="s">
        <v>250</v>
      </c>
      <c r="M350" s="347" t="s">
        <v>250</v>
      </c>
      <c r="N350" s="348" t="s">
        <v>1310</v>
      </c>
      <c r="O350" s="345"/>
      <c r="Q350" s="349">
        <f t="shared" si="133"/>
        <v>0</v>
      </c>
      <c r="S350" s="345"/>
      <c r="U350" s="349">
        <f t="shared" si="134"/>
        <v>0</v>
      </c>
    </row>
    <row r="351" spans="1:21" s="319" customFormat="1" ht="15" customHeight="1">
      <c r="A351" s="319">
        <v>341</v>
      </c>
      <c r="B351" s="319">
        <f t="shared" si="125"/>
        <v>5</v>
      </c>
      <c r="C351" s="320">
        <f t="shared" si="126"/>
        <v>72124</v>
      </c>
      <c r="D351" s="320"/>
      <c r="E351" s="320"/>
      <c r="F351" s="347" t="s">
        <v>250</v>
      </c>
      <c r="G351" s="347" t="s">
        <v>250</v>
      </c>
      <c r="H351" s="347" t="s">
        <v>250</v>
      </c>
      <c r="I351" s="348">
        <v>72124</v>
      </c>
      <c r="J351" s="347" t="s">
        <v>250</v>
      </c>
      <c r="K351" s="347" t="s">
        <v>250</v>
      </c>
      <c r="L351" s="347" t="s">
        <v>250</v>
      </c>
      <c r="M351" s="347" t="s">
        <v>250</v>
      </c>
      <c r="N351" s="348" t="s">
        <v>799</v>
      </c>
      <c r="O351" s="345"/>
      <c r="Q351" s="349">
        <f t="shared" si="133"/>
        <v>0</v>
      </c>
      <c r="S351" s="345"/>
      <c r="U351" s="349">
        <f t="shared" si="134"/>
        <v>0</v>
      </c>
    </row>
    <row r="352" spans="1:21" s="319" customFormat="1" ht="15" customHeight="1">
      <c r="A352" s="319">
        <v>342</v>
      </c>
      <c r="B352" s="319">
        <f t="shared" si="125"/>
        <v>5</v>
      </c>
      <c r="C352" s="320">
        <f t="shared" si="126"/>
        <v>72125</v>
      </c>
      <c r="D352" s="320"/>
      <c r="E352" s="320"/>
      <c r="F352" s="347" t="s">
        <v>250</v>
      </c>
      <c r="G352" s="347" t="s">
        <v>250</v>
      </c>
      <c r="H352" s="347" t="s">
        <v>250</v>
      </c>
      <c r="I352" s="348">
        <v>72125</v>
      </c>
      <c r="J352" s="347" t="s">
        <v>250</v>
      </c>
      <c r="K352" s="347" t="s">
        <v>250</v>
      </c>
      <c r="L352" s="347" t="s">
        <v>250</v>
      </c>
      <c r="M352" s="347" t="s">
        <v>250</v>
      </c>
      <c r="N352" s="348" t="s">
        <v>800</v>
      </c>
      <c r="O352" s="345"/>
      <c r="Q352" s="349">
        <f>O352-Q353-Q354</f>
        <v>0</v>
      </c>
      <c r="S352" s="345"/>
      <c r="U352" s="349">
        <f>S352+U353+U354</f>
        <v>0</v>
      </c>
    </row>
    <row r="353" spans="1:21" s="319" customFormat="1" ht="15" customHeight="1">
      <c r="A353" s="319">
        <v>343</v>
      </c>
      <c r="B353" s="319">
        <f t="shared" si="125"/>
        <v>6</v>
      </c>
      <c r="C353" s="320">
        <f t="shared" si="126"/>
        <v>721251</v>
      </c>
      <c r="D353" s="320"/>
      <c r="E353" s="320"/>
      <c r="F353" s="347" t="s">
        <v>250</v>
      </c>
      <c r="G353" s="347" t="s">
        <v>250</v>
      </c>
      <c r="H353" s="347" t="s">
        <v>250</v>
      </c>
      <c r="I353" s="347" t="s">
        <v>250</v>
      </c>
      <c r="J353" s="353">
        <v>721251</v>
      </c>
      <c r="K353" s="347" t="s">
        <v>250</v>
      </c>
      <c r="L353" s="347" t="s">
        <v>250</v>
      </c>
      <c r="M353" s="347" t="s">
        <v>250</v>
      </c>
      <c r="N353" s="353" t="s">
        <v>801</v>
      </c>
      <c r="O353" s="345"/>
      <c r="Q353" s="349">
        <f t="shared" ref="Q353:Q354" si="135">O353</f>
        <v>0</v>
      </c>
      <c r="S353" s="345"/>
      <c r="U353" s="349">
        <f t="shared" ref="U353:U354" si="136">S353</f>
        <v>0</v>
      </c>
    </row>
    <row r="354" spans="1:21" s="319" customFormat="1" ht="15" customHeight="1">
      <c r="A354" s="319">
        <v>344</v>
      </c>
      <c r="B354" s="319">
        <f t="shared" si="125"/>
        <v>6</v>
      </c>
      <c r="C354" s="320">
        <f t="shared" si="126"/>
        <v>721258</v>
      </c>
      <c r="D354" s="320"/>
      <c r="E354" s="320"/>
      <c r="F354" s="347" t="s">
        <v>250</v>
      </c>
      <c r="G354" s="347" t="s">
        <v>250</v>
      </c>
      <c r="H354" s="347" t="s">
        <v>250</v>
      </c>
      <c r="I354" s="347" t="s">
        <v>250</v>
      </c>
      <c r="J354" s="353">
        <v>721258</v>
      </c>
      <c r="K354" s="347" t="s">
        <v>250</v>
      </c>
      <c r="L354" s="347" t="s">
        <v>250</v>
      </c>
      <c r="M354" s="347" t="s">
        <v>250</v>
      </c>
      <c r="N354" s="353" t="s">
        <v>804</v>
      </c>
      <c r="O354" s="345"/>
      <c r="Q354" s="349">
        <f t="shared" si="135"/>
        <v>0</v>
      </c>
      <c r="S354" s="345"/>
      <c r="U354" s="349">
        <f t="shared" si="136"/>
        <v>0</v>
      </c>
    </row>
    <row r="355" spans="1:21" s="319" customFormat="1" ht="15" customHeight="1">
      <c r="A355" s="319">
        <v>345</v>
      </c>
      <c r="B355" s="319">
        <f t="shared" si="125"/>
        <v>3</v>
      </c>
      <c r="C355" s="320">
        <f t="shared" si="126"/>
        <v>722</v>
      </c>
      <c r="D355" s="320"/>
      <c r="E355" s="320"/>
      <c r="F355" s="347" t="s">
        <v>250</v>
      </c>
      <c r="G355" s="368">
        <v>722</v>
      </c>
      <c r="H355" s="347" t="s">
        <v>250</v>
      </c>
      <c r="I355" s="347" t="s">
        <v>250</v>
      </c>
      <c r="J355" s="347" t="s">
        <v>250</v>
      </c>
      <c r="K355" s="347" t="s">
        <v>250</v>
      </c>
      <c r="L355" s="347" t="s">
        <v>250</v>
      </c>
      <c r="M355" s="347" t="s">
        <v>250</v>
      </c>
      <c r="N355" s="368" t="s">
        <v>1017</v>
      </c>
      <c r="O355" s="345"/>
      <c r="Q355" s="349">
        <f>O355-Q356-Q357-Q358</f>
        <v>0</v>
      </c>
      <c r="S355" s="345"/>
      <c r="U355" s="349">
        <f>S355+U356+U357+U358</f>
        <v>0</v>
      </c>
    </row>
    <row r="356" spans="1:21" s="319" customFormat="1" ht="15" customHeight="1">
      <c r="A356" s="319">
        <v>346</v>
      </c>
      <c r="B356" s="319">
        <f t="shared" si="125"/>
        <v>4</v>
      </c>
      <c r="C356" s="320">
        <f t="shared" si="126"/>
        <v>7221</v>
      </c>
      <c r="D356" s="320"/>
      <c r="E356" s="320"/>
      <c r="F356" s="347" t="s">
        <v>250</v>
      </c>
      <c r="G356" s="347" t="s">
        <v>250</v>
      </c>
      <c r="H356" s="355">
        <v>7221</v>
      </c>
      <c r="I356" s="347" t="s">
        <v>250</v>
      </c>
      <c r="J356" s="347" t="s">
        <v>250</v>
      </c>
      <c r="K356" s="347" t="s">
        <v>250</v>
      </c>
      <c r="L356" s="347" t="s">
        <v>250</v>
      </c>
      <c r="M356" s="347" t="s">
        <v>250</v>
      </c>
      <c r="N356" s="355" t="s">
        <v>722</v>
      </c>
      <c r="O356" s="345"/>
      <c r="Q356" s="349">
        <f>O356</f>
        <v>0</v>
      </c>
      <c r="S356" s="345"/>
      <c r="U356" s="349">
        <f>S356</f>
        <v>0</v>
      </c>
    </row>
    <row r="357" spans="1:21" s="319" customFormat="1" ht="15" customHeight="1">
      <c r="A357" s="319">
        <v>347</v>
      </c>
      <c r="B357" s="319">
        <f t="shared" si="125"/>
        <v>4</v>
      </c>
      <c r="C357" s="320">
        <f t="shared" si="126"/>
        <v>7222</v>
      </c>
      <c r="D357" s="320"/>
      <c r="E357" s="320"/>
      <c r="F357" s="347" t="s">
        <v>250</v>
      </c>
      <c r="G357" s="347" t="s">
        <v>250</v>
      </c>
      <c r="H357" s="355">
        <v>7222</v>
      </c>
      <c r="I357" s="347" t="s">
        <v>250</v>
      </c>
      <c r="J357" s="347" t="s">
        <v>250</v>
      </c>
      <c r="K357" s="347" t="s">
        <v>250</v>
      </c>
      <c r="L357" s="347" t="s">
        <v>250</v>
      </c>
      <c r="M357" s="347" t="s">
        <v>250</v>
      </c>
      <c r="N357" s="355" t="s">
        <v>394</v>
      </c>
      <c r="O357" s="345"/>
      <c r="Q357" s="349">
        <f t="shared" ref="Q357:Q358" si="137">O357</f>
        <v>0</v>
      </c>
      <c r="S357" s="345"/>
      <c r="U357" s="349">
        <f t="shared" ref="U357:U358" si="138">S357</f>
        <v>0</v>
      </c>
    </row>
    <row r="358" spans="1:21" s="319" customFormat="1" ht="15" customHeight="1">
      <c r="A358" s="319">
        <v>348</v>
      </c>
      <c r="B358" s="319">
        <f t="shared" si="125"/>
        <v>4</v>
      </c>
      <c r="C358" s="320">
        <f t="shared" si="126"/>
        <v>7223</v>
      </c>
      <c r="D358" s="320"/>
      <c r="E358" s="320"/>
      <c r="F358" s="347" t="s">
        <v>250</v>
      </c>
      <c r="G358" s="347" t="s">
        <v>250</v>
      </c>
      <c r="H358" s="355">
        <v>7223</v>
      </c>
      <c r="I358" s="347" t="s">
        <v>250</v>
      </c>
      <c r="J358" s="347" t="s">
        <v>250</v>
      </c>
      <c r="K358" s="347" t="s">
        <v>250</v>
      </c>
      <c r="L358" s="347" t="s">
        <v>250</v>
      </c>
      <c r="M358" s="347" t="s">
        <v>250</v>
      </c>
      <c r="N358" s="355" t="s">
        <v>762</v>
      </c>
      <c r="O358" s="345"/>
      <c r="Q358" s="349">
        <f t="shared" si="137"/>
        <v>0</v>
      </c>
      <c r="S358" s="345"/>
      <c r="U358" s="349">
        <f t="shared" si="138"/>
        <v>0</v>
      </c>
    </row>
    <row r="359" spans="1:21" s="319" customFormat="1" ht="15" customHeight="1">
      <c r="A359" s="319">
        <v>349</v>
      </c>
      <c r="B359" s="319">
        <f t="shared" si="125"/>
        <v>2</v>
      </c>
      <c r="C359" s="320">
        <f t="shared" si="126"/>
        <v>73</v>
      </c>
      <c r="D359" s="320"/>
      <c r="E359" s="320"/>
      <c r="F359" s="365">
        <v>73</v>
      </c>
      <c r="G359" s="365" t="s">
        <v>250</v>
      </c>
      <c r="H359" s="365" t="s">
        <v>250</v>
      </c>
      <c r="I359" s="365" t="s">
        <v>250</v>
      </c>
      <c r="J359" s="365" t="s">
        <v>250</v>
      </c>
      <c r="K359" s="365" t="s">
        <v>250</v>
      </c>
      <c r="L359" s="365" t="s">
        <v>250</v>
      </c>
      <c r="M359" s="365" t="s">
        <v>250</v>
      </c>
      <c r="N359" s="365" t="s">
        <v>1311</v>
      </c>
      <c r="O359" s="366"/>
      <c r="Q359" s="367"/>
      <c r="R359" s="319" t="s">
        <v>250</v>
      </c>
      <c r="S359" s="367"/>
      <c r="U359" s="367"/>
    </row>
    <row r="360" spans="1:21" s="319" customFormat="1" ht="15" customHeight="1">
      <c r="A360" s="319">
        <v>350</v>
      </c>
      <c r="B360" s="319">
        <f t="shared" si="125"/>
        <v>3</v>
      </c>
      <c r="C360" s="320">
        <f t="shared" si="126"/>
        <v>732</v>
      </c>
      <c r="D360" s="320"/>
      <c r="E360" s="320"/>
      <c r="F360" s="347" t="s">
        <v>250</v>
      </c>
      <c r="G360" s="368">
        <v>732</v>
      </c>
      <c r="H360" s="347" t="s">
        <v>250</v>
      </c>
      <c r="I360" s="347" t="s">
        <v>250</v>
      </c>
      <c r="J360" s="347" t="s">
        <v>250</v>
      </c>
      <c r="K360" s="347" t="s">
        <v>250</v>
      </c>
      <c r="L360" s="347" t="s">
        <v>250</v>
      </c>
      <c r="M360" s="347" t="s">
        <v>250</v>
      </c>
      <c r="N360" s="368" t="s">
        <v>1312</v>
      </c>
      <c r="O360" s="345"/>
      <c r="Q360" s="349">
        <f>O360-Q361-Q362-Q363-Q364-Q365-Q366-Q367-Q368-Q369-Q370</f>
        <v>0</v>
      </c>
      <c r="S360" s="345"/>
      <c r="U360" s="349">
        <f>S360+U361+U368+U369+U370</f>
        <v>0</v>
      </c>
    </row>
    <row r="361" spans="1:21" s="319" customFormat="1" ht="15" customHeight="1">
      <c r="A361" s="319">
        <v>351</v>
      </c>
      <c r="B361" s="319">
        <f t="shared" si="125"/>
        <v>4</v>
      </c>
      <c r="C361" s="320">
        <f t="shared" si="126"/>
        <v>7321</v>
      </c>
      <c r="D361" s="320"/>
      <c r="E361" s="320"/>
      <c r="F361" s="347" t="s">
        <v>250</v>
      </c>
      <c r="G361" s="347" t="s">
        <v>250</v>
      </c>
      <c r="H361" s="355">
        <v>7321</v>
      </c>
      <c r="I361" s="347" t="s">
        <v>250</v>
      </c>
      <c r="J361" s="347" t="s">
        <v>250</v>
      </c>
      <c r="K361" s="347" t="s">
        <v>250</v>
      </c>
      <c r="L361" s="347" t="s">
        <v>250</v>
      </c>
      <c r="M361" s="347" t="s">
        <v>250</v>
      </c>
      <c r="N361" s="355" t="s">
        <v>1308</v>
      </c>
      <c r="O361" s="345"/>
      <c r="Q361" s="349">
        <f>O361-Q362-Q363-Q364-Q365-Q366-Q367</f>
        <v>0</v>
      </c>
      <c r="S361" s="345"/>
      <c r="U361" s="349">
        <f>S361+U362+U367</f>
        <v>0</v>
      </c>
    </row>
    <row r="362" spans="1:21" s="319" customFormat="1" ht="15" customHeight="1">
      <c r="A362" s="319">
        <v>352</v>
      </c>
      <c r="B362" s="319">
        <f t="shared" si="125"/>
        <v>5</v>
      </c>
      <c r="C362" s="320">
        <f t="shared" si="126"/>
        <v>73211</v>
      </c>
      <c r="D362" s="320"/>
      <c r="E362" s="320"/>
      <c r="F362" s="347" t="s">
        <v>250</v>
      </c>
      <c r="G362" s="347" t="s">
        <v>250</v>
      </c>
      <c r="H362" s="347" t="s">
        <v>250</v>
      </c>
      <c r="I362" s="348">
        <v>73211</v>
      </c>
      <c r="J362" s="347" t="s">
        <v>250</v>
      </c>
      <c r="K362" s="347" t="s">
        <v>250</v>
      </c>
      <c r="L362" s="347" t="s">
        <v>250</v>
      </c>
      <c r="M362" s="347" t="s">
        <v>250</v>
      </c>
      <c r="N362" s="348" t="s">
        <v>712</v>
      </c>
      <c r="O362" s="345"/>
      <c r="Q362" s="349">
        <f>O362-Q363-Q364-Q365-Q366</f>
        <v>0</v>
      </c>
      <c r="S362" s="345"/>
      <c r="U362" s="349">
        <f>S362+U363+U364+U365+U366</f>
        <v>0</v>
      </c>
    </row>
    <row r="363" spans="1:21" s="319" customFormat="1" ht="15" customHeight="1">
      <c r="A363" s="319">
        <v>353</v>
      </c>
      <c r="B363" s="319">
        <f t="shared" si="125"/>
        <v>6</v>
      </c>
      <c r="C363" s="320">
        <f t="shared" si="126"/>
        <v>732111</v>
      </c>
      <c r="D363" s="320"/>
      <c r="E363" s="320"/>
      <c r="F363" s="347" t="s">
        <v>250</v>
      </c>
      <c r="G363" s="347" t="s">
        <v>250</v>
      </c>
      <c r="H363" s="347" t="s">
        <v>250</v>
      </c>
      <c r="I363" s="347" t="s">
        <v>250</v>
      </c>
      <c r="J363" s="353">
        <v>732111</v>
      </c>
      <c r="K363" s="347" t="s">
        <v>250</v>
      </c>
      <c r="L363" s="347" t="s">
        <v>250</v>
      </c>
      <c r="M363" s="347" t="s">
        <v>250</v>
      </c>
      <c r="N363" s="353" t="s">
        <v>713</v>
      </c>
      <c r="O363" s="345"/>
      <c r="Q363" s="349">
        <f t="shared" ref="Q363:Q366" si="139">O363</f>
        <v>0</v>
      </c>
      <c r="S363" s="345"/>
      <c r="U363" s="349">
        <f t="shared" ref="U363:U366" si="140">S363</f>
        <v>0</v>
      </c>
    </row>
    <row r="364" spans="1:21" s="319" customFormat="1" ht="15" customHeight="1">
      <c r="A364" s="319">
        <v>354</v>
      </c>
      <c r="B364" s="319">
        <f t="shared" si="125"/>
        <v>6</v>
      </c>
      <c r="C364" s="320">
        <f t="shared" si="126"/>
        <v>732112</v>
      </c>
      <c r="D364" s="320"/>
      <c r="E364" s="320"/>
      <c r="F364" s="347" t="s">
        <v>250</v>
      </c>
      <c r="G364" s="347" t="s">
        <v>250</v>
      </c>
      <c r="H364" s="347" t="s">
        <v>250</v>
      </c>
      <c r="I364" s="347" t="s">
        <v>250</v>
      </c>
      <c r="J364" s="353">
        <v>732112</v>
      </c>
      <c r="K364" s="347" t="s">
        <v>250</v>
      </c>
      <c r="L364" s="347" t="s">
        <v>250</v>
      </c>
      <c r="M364" s="347" t="s">
        <v>250</v>
      </c>
      <c r="N364" s="353" t="s">
        <v>714</v>
      </c>
      <c r="O364" s="345"/>
      <c r="Q364" s="349">
        <f t="shared" si="139"/>
        <v>0</v>
      </c>
      <c r="S364" s="345"/>
      <c r="U364" s="349">
        <f t="shared" si="140"/>
        <v>0</v>
      </c>
    </row>
    <row r="365" spans="1:21" s="319" customFormat="1" ht="15" customHeight="1">
      <c r="A365" s="319">
        <v>355</v>
      </c>
      <c r="B365" s="319">
        <f t="shared" si="125"/>
        <v>6</v>
      </c>
      <c r="C365" s="320">
        <f t="shared" si="126"/>
        <v>732113</v>
      </c>
      <c r="D365" s="320"/>
      <c r="E365" s="320"/>
      <c r="F365" s="347" t="s">
        <v>250</v>
      </c>
      <c r="G365" s="347" t="s">
        <v>250</v>
      </c>
      <c r="H365" s="347" t="s">
        <v>250</v>
      </c>
      <c r="I365" s="347" t="s">
        <v>250</v>
      </c>
      <c r="J365" s="353">
        <v>732113</v>
      </c>
      <c r="K365" s="347" t="s">
        <v>250</v>
      </c>
      <c r="L365" s="347" t="s">
        <v>250</v>
      </c>
      <c r="M365" s="347" t="s">
        <v>250</v>
      </c>
      <c r="N365" s="353" t="s">
        <v>715</v>
      </c>
      <c r="O365" s="345"/>
      <c r="Q365" s="349">
        <f t="shared" si="139"/>
        <v>0</v>
      </c>
      <c r="S365" s="345"/>
      <c r="U365" s="349">
        <f t="shared" si="140"/>
        <v>0</v>
      </c>
    </row>
    <row r="366" spans="1:21" s="319" customFormat="1" ht="15" customHeight="1">
      <c r="A366" s="319">
        <v>356</v>
      </c>
      <c r="B366" s="319">
        <f t="shared" si="125"/>
        <v>6</v>
      </c>
      <c r="C366" s="320">
        <f t="shared" si="126"/>
        <v>732118</v>
      </c>
      <c r="D366" s="320"/>
      <c r="E366" s="320"/>
      <c r="F366" s="347" t="s">
        <v>250</v>
      </c>
      <c r="G366" s="347" t="s">
        <v>250</v>
      </c>
      <c r="H366" s="347" t="s">
        <v>250</v>
      </c>
      <c r="I366" s="347" t="s">
        <v>250</v>
      </c>
      <c r="J366" s="353">
        <v>732118</v>
      </c>
      <c r="K366" s="347" t="s">
        <v>250</v>
      </c>
      <c r="L366" s="347" t="s">
        <v>250</v>
      </c>
      <c r="M366" s="347" t="s">
        <v>250</v>
      </c>
      <c r="N366" s="353" t="s">
        <v>716</v>
      </c>
      <c r="O366" s="345"/>
      <c r="Q366" s="349">
        <f t="shared" si="139"/>
        <v>0</v>
      </c>
      <c r="S366" s="345"/>
      <c r="U366" s="349">
        <f t="shared" si="140"/>
        <v>0</v>
      </c>
    </row>
    <row r="367" spans="1:21" s="319" customFormat="1" ht="15" customHeight="1">
      <c r="A367" s="319">
        <v>357</v>
      </c>
      <c r="B367" s="319">
        <f t="shared" si="125"/>
        <v>5</v>
      </c>
      <c r="C367" s="320">
        <f t="shared" si="126"/>
        <v>73218</v>
      </c>
      <c r="D367" s="320"/>
      <c r="E367" s="320"/>
      <c r="F367" s="347" t="s">
        <v>250</v>
      </c>
      <c r="G367" s="347" t="s">
        <v>250</v>
      </c>
      <c r="H367" s="347" t="s">
        <v>250</v>
      </c>
      <c r="I367" s="348">
        <v>73218</v>
      </c>
      <c r="J367" s="347" t="s">
        <v>250</v>
      </c>
      <c r="K367" s="347" t="s">
        <v>250</v>
      </c>
      <c r="L367" s="347" t="s">
        <v>250</v>
      </c>
      <c r="M367" s="347" t="s">
        <v>250</v>
      </c>
      <c r="N367" s="348" t="s">
        <v>717</v>
      </c>
      <c r="O367" s="345"/>
      <c r="Q367" s="349">
        <f>O367</f>
        <v>0</v>
      </c>
      <c r="S367" s="345"/>
      <c r="U367" s="349">
        <f>S367</f>
        <v>0</v>
      </c>
    </row>
    <row r="368" spans="1:21" s="319" customFormat="1" ht="15" customHeight="1">
      <c r="A368" s="319">
        <v>358</v>
      </c>
      <c r="B368" s="319">
        <f t="shared" si="125"/>
        <v>4</v>
      </c>
      <c r="C368" s="320">
        <f t="shared" si="126"/>
        <v>7322</v>
      </c>
      <c r="D368" s="320"/>
      <c r="E368" s="320"/>
      <c r="F368" s="347" t="s">
        <v>250</v>
      </c>
      <c r="G368" s="347" t="s">
        <v>250</v>
      </c>
      <c r="H368" s="355">
        <v>7322</v>
      </c>
      <c r="I368" s="347" t="s">
        <v>250</v>
      </c>
      <c r="J368" s="347" t="s">
        <v>250</v>
      </c>
      <c r="K368" s="347" t="s">
        <v>250</v>
      </c>
      <c r="L368" s="347" t="s">
        <v>250</v>
      </c>
      <c r="M368" s="347" t="s">
        <v>250</v>
      </c>
      <c r="N368" s="355" t="s">
        <v>718</v>
      </c>
      <c r="O368" s="345"/>
      <c r="Q368" s="349">
        <f>O368</f>
        <v>0</v>
      </c>
      <c r="S368" s="345"/>
      <c r="U368" s="349">
        <f>S368</f>
        <v>0</v>
      </c>
    </row>
    <row r="369" spans="1:21" s="319" customFormat="1" ht="15" customHeight="1">
      <c r="A369" s="319">
        <v>359</v>
      </c>
      <c r="B369" s="319">
        <f t="shared" si="125"/>
        <v>4</v>
      </c>
      <c r="C369" s="320">
        <f t="shared" si="126"/>
        <v>7323</v>
      </c>
      <c r="D369" s="320"/>
      <c r="E369" s="320"/>
      <c r="F369" s="347" t="s">
        <v>250</v>
      </c>
      <c r="G369" s="347" t="s">
        <v>250</v>
      </c>
      <c r="H369" s="355">
        <v>7323</v>
      </c>
      <c r="I369" s="347" t="s">
        <v>250</v>
      </c>
      <c r="J369" s="347" t="s">
        <v>250</v>
      </c>
      <c r="K369" s="347" t="s">
        <v>250</v>
      </c>
      <c r="L369" s="347" t="s">
        <v>250</v>
      </c>
      <c r="M369" s="347" t="s">
        <v>250</v>
      </c>
      <c r="N369" s="355" t="s">
        <v>719</v>
      </c>
      <c r="O369" s="345"/>
      <c r="Q369" s="349">
        <f>O369</f>
        <v>0</v>
      </c>
      <c r="S369" s="345"/>
      <c r="U369" s="349">
        <f t="shared" ref="U369:U370" si="141">S369</f>
        <v>0</v>
      </c>
    </row>
    <row r="370" spans="1:21" s="319" customFormat="1" ht="15" customHeight="1">
      <c r="A370" s="319">
        <v>360</v>
      </c>
      <c r="B370" s="319">
        <f t="shared" si="125"/>
        <v>4</v>
      </c>
      <c r="C370" s="320">
        <f t="shared" si="126"/>
        <v>7324</v>
      </c>
      <c r="D370" s="320"/>
      <c r="E370" s="320"/>
      <c r="F370" s="347" t="s">
        <v>250</v>
      </c>
      <c r="G370" s="347" t="s">
        <v>250</v>
      </c>
      <c r="H370" s="355">
        <v>7324</v>
      </c>
      <c r="I370" s="347" t="s">
        <v>250</v>
      </c>
      <c r="J370" s="347" t="s">
        <v>250</v>
      </c>
      <c r="K370" s="347" t="s">
        <v>250</v>
      </c>
      <c r="L370" s="347" t="s">
        <v>250</v>
      </c>
      <c r="M370" s="347" t="s">
        <v>250</v>
      </c>
      <c r="N370" s="355" t="s">
        <v>720</v>
      </c>
      <c r="O370" s="345"/>
      <c r="Q370" s="349">
        <f>O370</f>
        <v>0</v>
      </c>
      <c r="S370" s="345"/>
      <c r="U370" s="349">
        <f t="shared" si="141"/>
        <v>0</v>
      </c>
    </row>
    <row r="371" spans="1:21" s="319" customFormat="1" ht="15" customHeight="1">
      <c r="A371" s="319">
        <v>361</v>
      </c>
      <c r="B371" s="319">
        <f t="shared" si="125"/>
        <v>3</v>
      </c>
      <c r="C371" s="320">
        <f t="shared" si="126"/>
        <v>733</v>
      </c>
      <c r="D371" s="320"/>
      <c r="E371" s="320"/>
      <c r="F371" s="347" t="s">
        <v>250</v>
      </c>
      <c r="G371" s="368">
        <v>733</v>
      </c>
      <c r="H371" s="347" t="s">
        <v>250</v>
      </c>
      <c r="I371" s="347" t="s">
        <v>250</v>
      </c>
      <c r="J371" s="347" t="s">
        <v>250</v>
      </c>
      <c r="K371" s="347" t="s">
        <v>250</v>
      </c>
      <c r="L371" s="347" t="s">
        <v>250</v>
      </c>
      <c r="M371" s="347" t="s">
        <v>250</v>
      </c>
      <c r="N371" s="368" t="s">
        <v>1313</v>
      </c>
      <c r="O371" s="345"/>
      <c r="Q371" s="349">
        <f>O371-SUM(Q372:Q469)</f>
        <v>0</v>
      </c>
      <c r="S371" s="345"/>
      <c r="U371" s="349">
        <f>S371+U372+U417+U446+U469</f>
        <v>0</v>
      </c>
    </row>
    <row r="372" spans="1:21" s="319" customFormat="1" ht="15" customHeight="1">
      <c r="A372" s="319">
        <v>362</v>
      </c>
      <c r="B372" s="319">
        <f t="shared" si="125"/>
        <v>4</v>
      </c>
      <c r="C372" s="320">
        <f t="shared" si="126"/>
        <v>7331</v>
      </c>
      <c r="D372" s="320"/>
      <c r="E372" s="320"/>
      <c r="F372" s="347" t="s">
        <v>250</v>
      </c>
      <c r="G372" s="347" t="s">
        <v>250</v>
      </c>
      <c r="H372" s="355">
        <v>7331</v>
      </c>
      <c r="I372" s="347" t="s">
        <v>250</v>
      </c>
      <c r="J372" s="347" t="s">
        <v>250</v>
      </c>
      <c r="K372" s="347" t="s">
        <v>250</v>
      </c>
      <c r="L372" s="347" t="s">
        <v>250</v>
      </c>
      <c r="M372" s="347" t="s">
        <v>250</v>
      </c>
      <c r="N372" s="355" t="s">
        <v>722</v>
      </c>
      <c r="O372" s="345"/>
      <c r="Q372" s="349">
        <f>O372-SUM(Q373:Q416)</f>
        <v>0</v>
      </c>
      <c r="S372" s="345"/>
      <c r="U372" s="349">
        <f>S372+U373+U374+U383+U400</f>
        <v>0</v>
      </c>
    </row>
    <row r="373" spans="1:21" s="319" customFormat="1" ht="15" customHeight="1">
      <c r="A373" s="319">
        <v>363</v>
      </c>
      <c r="B373" s="319">
        <f t="shared" si="125"/>
        <v>5</v>
      </c>
      <c r="C373" s="320">
        <f t="shared" si="126"/>
        <v>73311</v>
      </c>
      <c r="D373" s="320"/>
      <c r="E373" s="320"/>
      <c r="F373" s="347" t="s">
        <v>250</v>
      </c>
      <c r="G373" s="347" t="s">
        <v>250</v>
      </c>
      <c r="H373" s="347" t="s">
        <v>250</v>
      </c>
      <c r="I373" s="348">
        <v>73311</v>
      </c>
      <c r="J373" s="347" t="s">
        <v>250</v>
      </c>
      <c r="K373" s="347" t="s">
        <v>250</v>
      </c>
      <c r="L373" s="347" t="s">
        <v>250</v>
      </c>
      <c r="M373" s="347" t="s">
        <v>250</v>
      </c>
      <c r="N373" s="348" t="s">
        <v>310</v>
      </c>
      <c r="O373" s="345"/>
      <c r="Q373" s="349">
        <f>O373</f>
        <v>0</v>
      </c>
      <c r="S373" s="345"/>
      <c r="U373" s="349">
        <f>S373</f>
        <v>0</v>
      </c>
    </row>
    <row r="374" spans="1:21" s="319" customFormat="1" ht="15" customHeight="1">
      <c r="A374" s="319">
        <v>364</v>
      </c>
      <c r="B374" s="319">
        <f t="shared" si="125"/>
        <v>5</v>
      </c>
      <c r="C374" s="320">
        <f t="shared" si="126"/>
        <v>73312</v>
      </c>
      <c r="D374" s="320"/>
      <c r="E374" s="320"/>
      <c r="F374" s="347" t="s">
        <v>250</v>
      </c>
      <c r="G374" s="347" t="s">
        <v>250</v>
      </c>
      <c r="H374" s="347" t="s">
        <v>250</v>
      </c>
      <c r="I374" s="348">
        <v>73312</v>
      </c>
      <c r="J374" s="347" t="s">
        <v>250</v>
      </c>
      <c r="K374" s="347" t="s">
        <v>250</v>
      </c>
      <c r="L374" s="347" t="s">
        <v>250</v>
      </c>
      <c r="M374" s="347" t="s">
        <v>250</v>
      </c>
      <c r="N374" s="348" t="s">
        <v>723</v>
      </c>
      <c r="O374" s="345"/>
      <c r="Q374" s="349">
        <f>O374-Q375-Q376-Q377-Q378-Q379-Q380-Q381-Q382</f>
        <v>0</v>
      </c>
      <c r="S374" s="345"/>
      <c r="U374" s="349">
        <f>S374+U375+U376+U379+U380+U381+U382</f>
        <v>0</v>
      </c>
    </row>
    <row r="375" spans="1:21" s="319" customFormat="1" ht="15" customHeight="1">
      <c r="A375" s="319">
        <v>365</v>
      </c>
      <c r="B375" s="319">
        <f t="shared" si="125"/>
        <v>6</v>
      </c>
      <c r="C375" s="320">
        <f t="shared" si="126"/>
        <v>733121</v>
      </c>
      <c r="D375" s="320"/>
      <c r="E375" s="320"/>
      <c r="F375" s="347" t="s">
        <v>250</v>
      </c>
      <c r="G375" s="347" t="s">
        <v>250</v>
      </c>
      <c r="H375" s="347" t="s">
        <v>250</v>
      </c>
      <c r="I375" s="347" t="s">
        <v>250</v>
      </c>
      <c r="J375" s="353">
        <v>733121</v>
      </c>
      <c r="K375" s="347" t="s">
        <v>250</v>
      </c>
      <c r="L375" s="347" t="s">
        <v>250</v>
      </c>
      <c r="M375" s="347" t="s">
        <v>250</v>
      </c>
      <c r="N375" s="353" t="s">
        <v>724</v>
      </c>
      <c r="O375" s="345"/>
      <c r="Q375" s="349">
        <f>O375</f>
        <v>0</v>
      </c>
      <c r="S375" s="345"/>
      <c r="U375" s="349">
        <f>S375</f>
        <v>0</v>
      </c>
    </row>
    <row r="376" spans="1:21" s="319" customFormat="1" ht="15" customHeight="1">
      <c r="A376" s="319">
        <v>366</v>
      </c>
      <c r="B376" s="319">
        <f t="shared" si="125"/>
        <v>6</v>
      </c>
      <c r="C376" s="320">
        <f t="shared" si="126"/>
        <v>733122</v>
      </c>
      <c r="D376" s="320"/>
      <c r="E376" s="320"/>
      <c r="F376" s="347" t="s">
        <v>250</v>
      </c>
      <c r="G376" s="347" t="s">
        <v>250</v>
      </c>
      <c r="H376" s="347" t="s">
        <v>250</v>
      </c>
      <c r="I376" s="347" t="s">
        <v>250</v>
      </c>
      <c r="J376" s="353">
        <v>733122</v>
      </c>
      <c r="K376" s="347" t="s">
        <v>250</v>
      </c>
      <c r="L376" s="347" t="s">
        <v>250</v>
      </c>
      <c r="M376" s="347" t="s">
        <v>250</v>
      </c>
      <c r="N376" s="353" t="s">
        <v>725</v>
      </c>
      <c r="O376" s="345"/>
      <c r="Q376" s="349">
        <f>O376-Q377-Q378</f>
        <v>0</v>
      </c>
      <c r="S376" s="345"/>
      <c r="U376" s="349">
        <f>S376+U377+U378</f>
        <v>0</v>
      </c>
    </row>
    <row r="377" spans="1:21" s="319" customFormat="1" ht="15" customHeight="1">
      <c r="A377" s="319">
        <v>367</v>
      </c>
      <c r="B377" s="319">
        <f t="shared" si="125"/>
        <v>7</v>
      </c>
      <c r="C377" s="320">
        <f t="shared" si="126"/>
        <v>7331221</v>
      </c>
      <c r="D377" s="320"/>
      <c r="E377" s="320"/>
      <c r="F377" s="347" t="s">
        <v>250</v>
      </c>
      <c r="G377" s="347" t="s">
        <v>250</v>
      </c>
      <c r="H377" s="347" t="s">
        <v>250</v>
      </c>
      <c r="I377" s="347" t="s">
        <v>250</v>
      </c>
      <c r="J377" s="347" t="s">
        <v>250</v>
      </c>
      <c r="K377" s="354">
        <v>7331221</v>
      </c>
      <c r="L377" s="347" t="s">
        <v>250</v>
      </c>
      <c r="M377" s="347" t="s">
        <v>250</v>
      </c>
      <c r="N377" s="354" t="s">
        <v>726</v>
      </c>
      <c r="O377" s="345"/>
      <c r="Q377" s="349">
        <f>O377</f>
        <v>0</v>
      </c>
      <c r="S377" s="345"/>
      <c r="U377" s="349">
        <f>S377</f>
        <v>0</v>
      </c>
    </row>
    <row r="378" spans="1:21" s="319" customFormat="1" ht="15" customHeight="1">
      <c r="A378" s="319">
        <v>368</v>
      </c>
      <c r="B378" s="319">
        <f t="shared" si="125"/>
        <v>7</v>
      </c>
      <c r="C378" s="320">
        <f t="shared" si="126"/>
        <v>7331228</v>
      </c>
      <c r="D378" s="320"/>
      <c r="E378" s="320"/>
      <c r="F378" s="347" t="s">
        <v>250</v>
      </c>
      <c r="G378" s="347" t="s">
        <v>250</v>
      </c>
      <c r="H378" s="347" t="s">
        <v>250</v>
      </c>
      <c r="I378" s="347" t="s">
        <v>250</v>
      </c>
      <c r="J378" s="347" t="s">
        <v>250</v>
      </c>
      <c r="K378" s="354">
        <v>7331228</v>
      </c>
      <c r="L378" s="347" t="s">
        <v>250</v>
      </c>
      <c r="M378" s="347" t="s">
        <v>250</v>
      </c>
      <c r="N378" s="354" t="s">
        <v>1314</v>
      </c>
      <c r="O378" s="345"/>
      <c r="Q378" s="349">
        <f>O378</f>
        <v>0</v>
      </c>
      <c r="S378" s="345"/>
      <c r="U378" s="349">
        <f>S378</f>
        <v>0</v>
      </c>
    </row>
    <row r="379" spans="1:21" s="319" customFormat="1" ht="15" customHeight="1">
      <c r="A379" s="319">
        <v>369</v>
      </c>
      <c r="B379" s="319">
        <f t="shared" si="125"/>
        <v>6</v>
      </c>
      <c r="C379" s="320">
        <f t="shared" si="126"/>
        <v>733123</v>
      </c>
      <c r="D379" s="320"/>
      <c r="E379" s="320"/>
      <c r="F379" s="347" t="s">
        <v>250</v>
      </c>
      <c r="G379" s="347" t="s">
        <v>250</v>
      </c>
      <c r="H379" s="347" t="s">
        <v>250</v>
      </c>
      <c r="I379" s="347" t="s">
        <v>250</v>
      </c>
      <c r="J379" s="353">
        <v>733123</v>
      </c>
      <c r="K379" s="347" t="s">
        <v>250</v>
      </c>
      <c r="L379" s="347" t="s">
        <v>250</v>
      </c>
      <c r="M379" s="347" t="s">
        <v>250</v>
      </c>
      <c r="N379" s="353" t="s">
        <v>728</v>
      </c>
      <c r="O379" s="345"/>
      <c r="Q379" s="349">
        <f>O379</f>
        <v>0</v>
      </c>
      <c r="S379" s="345"/>
      <c r="U379" s="349">
        <f>S379</f>
        <v>0</v>
      </c>
    </row>
    <row r="380" spans="1:21" s="319" customFormat="1" ht="15" customHeight="1">
      <c r="A380" s="319">
        <v>370</v>
      </c>
      <c r="B380" s="319">
        <f t="shared" si="125"/>
        <v>6</v>
      </c>
      <c r="C380" s="320">
        <f t="shared" si="126"/>
        <v>733124</v>
      </c>
      <c r="D380" s="320"/>
      <c r="E380" s="320"/>
      <c r="F380" s="347" t="s">
        <v>250</v>
      </c>
      <c r="G380" s="347" t="s">
        <v>250</v>
      </c>
      <c r="H380" s="347" t="s">
        <v>250</v>
      </c>
      <c r="I380" s="347" t="s">
        <v>250</v>
      </c>
      <c r="J380" s="353">
        <v>733124</v>
      </c>
      <c r="K380" s="347" t="s">
        <v>250</v>
      </c>
      <c r="L380" s="347" t="s">
        <v>250</v>
      </c>
      <c r="M380" s="347" t="s">
        <v>250</v>
      </c>
      <c r="N380" s="353" t="s">
        <v>729</v>
      </c>
      <c r="O380" s="345"/>
      <c r="Q380" s="349">
        <f t="shared" ref="Q380:Q382" si="142">O380</f>
        <v>0</v>
      </c>
      <c r="S380" s="345"/>
      <c r="U380" s="349">
        <f t="shared" ref="U380:U382" si="143">S380</f>
        <v>0</v>
      </c>
    </row>
    <row r="381" spans="1:21" s="319" customFormat="1" ht="15" customHeight="1">
      <c r="A381" s="319">
        <v>371</v>
      </c>
      <c r="B381" s="319">
        <f t="shared" si="125"/>
        <v>6</v>
      </c>
      <c r="C381" s="320">
        <f t="shared" si="126"/>
        <v>733125</v>
      </c>
      <c r="D381" s="320"/>
      <c r="E381" s="320"/>
      <c r="F381" s="347" t="s">
        <v>250</v>
      </c>
      <c r="G381" s="347" t="s">
        <v>250</v>
      </c>
      <c r="H381" s="347" t="s">
        <v>250</v>
      </c>
      <c r="I381" s="347" t="s">
        <v>250</v>
      </c>
      <c r="J381" s="353">
        <v>733125</v>
      </c>
      <c r="K381" s="347" t="s">
        <v>250</v>
      </c>
      <c r="L381" s="347" t="s">
        <v>250</v>
      </c>
      <c r="M381" s="347" t="s">
        <v>250</v>
      </c>
      <c r="N381" s="353" t="s">
        <v>730</v>
      </c>
      <c r="O381" s="345"/>
      <c r="Q381" s="349">
        <f t="shared" si="142"/>
        <v>0</v>
      </c>
      <c r="S381" s="345"/>
      <c r="U381" s="349">
        <f t="shared" si="143"/>
        <v>0</v>
      </c>
    </row>
    <row r="382" spans="1:21" s="319" customFormat="1" ht="15" customHeight="1">
      <c r="A382" s="319">
        <v>372</v>
      </c>
      <c r="B382" s="319">
        <f t="shared" si="125"/>
        <v>6</v>
      </c>
      <c r="C382" s="320">
        <f t="shared" si="126"/>
        <v>733128</v>
      </c>
      <c r="D382" s="320"/>
      <c r="E382" s="320"/>
      <c r="F382" s="347" t="s">
        <v>250</v>
      </c>
      <c r="G382" s="347" t="s">
        <v>250</v>
      </c>
      <c r="H382" s="347" t="s">
        <v>250</v>
      </c>
      <c r="I382" s="347" t="s">
        <v>250</v>
      </c>
      <c r="J382" s="353">
        <v>733128</v>
      </c>
      <c r="K382" s="347" t="s">
        <v>250</v>
      </c>
      <c r="L382" s="347" t="s">
        <v>250</v>
      </c>
      <c r="M382" s="347" t="s">
        <v>250</v>
      </c>
      <c r="N382" s="353" t="s">
        <v>731</v>
      </c>
      <c r="O382" s="345"/>
      <c r="Q382" s="349">
        <f t="shared" si="142"/>
        <v>0</v>
      </c>
      <c r="S382" s="345"/>
      <c r="U382" s="349">
        <f t="shared" si="143"/>
        <v>0</v>
      </c>
    </row>
    <row r="383" spans="1:21" s="319" customFormat="1" ht="15" customHeight="1">
      <c r="A383" s="319">
        <v>373</v>
      </c>
      <c r="B383" s="319">
        <f t="shared" si="125"/>
        <v>5</v>
      </c>
      <c r="C383" s="320">
        <f t="shared" si="126"/>
        <v>73313</v>
      </c>
      <c r="D383" s="320"/>
      <c r="E383" s="320"/>
      <c r="F383" s="347" t="s">
        <v>250</v>
      </c>
      <c r="G383" s="347" t="s">
        <v>250</v>
      </c>
      <c r="H383" s="347" t="s">
        <v>250</v>
      </c>
      <c r="I383" s="348">
        <v>73313</v>
      </c>
      <c r="J383" s="347" t="s">
        <v>250</v>
      </c>
      <c r="K383" s="347" t="s">
        <v>250</v>
      </c>
      <c r="L383" s="347" t="s">
        <v>250</v>
      </c>
      <c r="M383" s="347" t="s">
        <v>250</v>
      </c>
      <c r="N383" s="348" t="s">
        <v>1315</v>
      </c>
      <c r="O383" s="345"/>
      <c r="Q383" s="349">
        <f>O383-SUM(Q384:Q399)</f>
        <v>0</v>
      </c>
      <c r="S383" s="345"/>
      <c r="U383" s="349">
        <f>S383+U384+U387+U390</f>
        <v>0</v>
      </c>
    </row>
    <row r="384" spans="1:21" s="319" customFormat="1" ht="15" customHeight="1">
      <c r="A384" s="319">
        <v>374</v>
      </c>
      <c r="B384" s="319">
        <f t="shared" si="125"/>
        <v>6</v>
      </c>
      <c r="C384" s="320">
        <f t="shared" si="126"/>
        <v>733131</v>
      </c>
      <c r="D384" s="320"/>
      <c r="E384" s="320"/>
      <c r="F384" s="347" t="s">
        <v>250</v>
      </c>
      <c r="G384" s="347" t="s">
        <v>250</v>
      </c>
      <c r="H384" s="347" t="s">
        <v>250</v>
      </c>
      <c r="I384" s="347" t="s">
        <v>250</v>
      </c>
      <c r="J384" s="353">
        <v>733131</v>
      </c>
      <c r="K384" s="347" t="s">
        <v>250</v>
      </c>
      <c r="L384" s="347" t="s">
        <v>250</v>
      </c>
      <c r="M384" s="347" t="s">
        <v>250</v>
      </c>
      <c r="N384" s="353" t="s">
        <v>734</v>
      </c>
      <c r="O384" s="345"/>
      <c r="Q384" s="349">
        <f>O384-Q385-Q386</f>
        <v>0</v>
      </c>
      <c r="S384" s="345"/>
      <c r="U384" s="349">
        <f>S384+U385+U386</f>
        <v>0</v>
      </c>
    </row>
    <row r="385" spans="1:21" s="319" customFormat="1" ht="15" customHeight="1">
      <c r="A385" s="319">
        <v>375</v>
      </c>
      <c r="B385" s="319">
        <f t="shared" si="125"/>
        <v>7</v>
      </c>
      <c r="C385" s="320">
        <f t="shared" si="126"/>
        <v>7331311</v>
      </c>
      <c r="D385" s="320"/>
      <c r="E385" s="320"/>
      <c r="F385" s="347" t="s">
        <v>250</v>
      </c>
      <c r="G385" s="347" t="s">
        <v>250</v>
      </c>
      <c r="H385" s="347" t="s">
        <v>250</v>
      </c>
      <c r="I385" s="347" t="s">
        <v>250</v>
      </c>
      <c r="J385" s="347" t="s">
        <v>250</v>
      </c>
      <c r="K385" s="354">
        <v>7331311</v>
      </c>
      <c r="L385" s="347" t="s">
        <v>250</v>
      </c>
      <c r="M385" s="347" t="s">
        <v>250</v>
      </c>
      <c r="N385" s="354" t="s">
        <v>392</v>
      </c>
      <c r="O385" s="345"/>
      <c r="Q385" s="349">
        <f t="shared" ref="Q385:Q386" si="144">O385</f>
        <v>0</v>
      </c>
      <c r="S385" s="345"/>
      <c r="U385" s="349">
        <f t="shared" ref="U385:U386" si="145">S385</f>
        <v>0</v>
      </c>
    </row>
    <row r="386" spans="1:21" s="319" customFormat="1" ht="15" customHeight="1">
      <c r="A386" s="319">
        <v>376</v>
      </c>
      <c r="B386" s="319">
        <f t="shared" si="125"/>
        <v>7</v>
      </c>
      <c r="C386" s="320">
        <f t="shared" si="126"/>
        <v>7331312</v>
      </c>
      <c r="D386" s="320"/>
      <c r="E386" s="320"/>
      <c r="F386" s="347" t="s">
        <v>250</v>
      </c>
      <c r="G386" s="347" t="s">
        <v>250</v>
      </c>
      <c r="H386" s="347" t="s">
        <v>250</v>
      </c>
      <c r="I386" s="347" t="s">
        <v>250</v>
      </c>
      <c r="J386" s="347" t="s">
        <v>250</v>
      </c>
      <c r="K386" s="354">
        <v>7331312</v>
      </c>
      <c r="L386" s="347" t="s">
        <v>250</v>
      </c>
      <c r="M386" s="347" t="s">
        <v>250</v>
      </c>
      <c r="N386" s="354" t="s">
        <v>735</v>
      </c>
      <c r="O386" s="345"/>
      <c r="Q386" s="349">
        <f t="shared" si="144"/>
        <v>0</v>
      </c>
      <c r="S386" s="345"/>
      <c r="U386" s="349">
        <f t="shared" si="145"/>
        <v>0</v>
      </c>
    </row>
    <row r="387" spans="1:21" s="319" customFormat="1" ht="15" customHeight="1">
      <c r="A387" s="319">
        <v>377</v>
      </c>
      <c r="B387" s="319">
        <f t="shared" si="125"/>
        <v>6</v>
      </c>
      <c r="C387" s="320">
        <f t="shared" si="126"/>
        <v>733132</v>
      </c>
      <c r="D387" s="320"/>
      <c r="E387" s="320"/>
      <c r="F387" s="347" t="s">
        <v>250</v>
      </c>
      <c r="G387" s="347" t="s">
        <v>250</v>
      </c>
      <c r="H387" s="347" t="s">
        <v>250</v>
      </c>
      <c r="I387" s="347" t="s">
        <v>250</v>
      </c>
      <c r="J387" s="353">
        <v>733132</v>
      </c>
      <c r="K387" s="347" t="s">
        <v>250</v>
      </c>
      <c r="L387" s="347" t="s">
        <v>250</v>
      </c>
      <c r="M387" s="347" t="s">
        <v>250</v>
      </c>
      <c r="N387" s="353" t="s">
        <v>736</v>
      </c>
      <c r="O387" s="345"/>
      <c r="Q387" s="349">
        <f>O387-Q388-Q389</f>
        <v>0</v>
      </c>
      <c r="S387" s="345"/>
      <c r="U387" s="349">
        <f>S387+U388+U389</f>
        <v>0</v>
      </c>
    </row>
    <row r="388" spans="1:21" s="319" customFormat="1" ht="15" customHeight="1">
      <c r="A388" s="319">
        <v>378</v>
      </c>
      <c r="B388" s="319">
        <f t="shared" si="125"/>
        <v>7</v>
      </c>
      <c r="C388" s="320">
        <f t="shared" si="126"/>
        <v>7331321</v>
      </c>
      <c r="D388" s="320"/>
      <c r="E388" s="320"/>
      <c r="F388" s="347" t="s">
        <v>250</v>
      </c>
      <c r="G388" s="347" t="s">
        <v>250</v>
      </c>
      <c r="H388" s="347" t="s">
        <v>250</v>
      </c>
      <c r="I388" s="347" t="s">
        <v>250</v>
      </c>
      <c r="J388" s="347" t="s">
        <v>250</v>
      </c>
      <c r="K388" s="354">
        <v>7331321</v>
      </c>
      <c r="L388" s="347" t="s">
        <v>250</v>
      </c>
      <c r="M388" s="347" t="s">
        <v>250</v>
      </c>
      <c r="N388" s="354" t="s">
        <v>392</v>
      </c>
      <c r="O388" s="345"/>
      <c r="Q388" s="349">
        <f>O388</f>
        <v>0</v>
      </c>
      <c r="S388" s="345"/>
      <c r="U388" s="349">
        <f>S388</f>
        <v>0</v>
      </c>
    </row>
    <row r="389" spans="1:21" s="319" customFormat="1" ht="15" customHeight="1">
      <c r="A389" s="319">
        <v>379</v>
      </c>
      <c r="B389" s="319">
        <f t="shared" si="125"/>
        <v>7</v>
      </c>
      <c r="C389" s="320">
        <f t="shared" si="126"/>
        <v>7331322</v>
      </c>
      <c r="D389" s="320"/>
      <c r="E389" s="320"/>
      <c r="F389" s="347" t="s">
        <v>250</v>
      </c>
      <c r="G389" s="347" t="s">
        <v>250</v>
      </c>
      <c r="H389" s="347" t="s">
        <v>250</v>
      </c>
      <c r="I389" s="347" t="s">
        <v>250</v>
      </c>
      <c r="J389" s="347" t="s">
        <v>250</v>
      </c>
      <c r="K389" s="354">
        <v>7331322</v>
      </c>
      <c r="L389" s="347" t="s">
        <v>250</v>
      </c>
      <c r="M389" s="347" t="s">
        <v>250</v>
      </c>
      <c r="N389" s="354" t="s">
        <v>735</v>
      </c>
      <c r="O389" s="345"/>
      <c r="Q389" s="349">
        <f>O389-Q391-Q392-Q393-Q394-Q395-Q396-Q397-Q398-Q399</f>
        <v>0</v>
      </c>
      <c r="S389" s="345"/>
      <c r="U389" s="349">
        <f>S389+U391+U392+U393+U394+U395+U396+U397+U398+U399</f>
        <v>0</v>
      </c>
    </row>
    <row r="390" spans="1:21" s="319" customFormat="1" ht="15" customHeight="1">
      <c r="A390" s="319">
        <v>380</v>
      </c>
      <c r="B390" s="319">
        <f t="shared" si="125"/>
        <v>6</v>
      </c>
      <c r="C390" s="320">
        <f t="shared" si="126"/>
        <v>733133</v>
      </c>
      <c r="D390" s="320"/>
      <c r="E390" s="320"/>
      <c r="F390" s="347" t="s">
        <v>250</v>
      </c>
      <c r="G390" s="347" t="s">
        <v>250</v>
      </c>
      <c r="H390" s="347" t="s">
        <v>250</v>
      </c>
      <c r="I390" s="347" t="s">
        <v>250</v>
      </c>
      <c r="J390" s="353">
        <v>733133</v>
      </c>
      <c r="K390" s="347" t="s">
        <v>250</v>
      </c>
      <c r="L390" s="347" t="s">
        <v>250</v>
      </c>
      <c r="M390" s="347" t="s">
        <v>250</v>
      </c>
      <c r="N390" s="353" t="s">
        <v>484</v>
      </c>
      <c r="O390" s="345"/>
      <c r="Q390" s="349">
        <f>O390-Q391-Q392-Q393-Q394-Q395-Q396-Q397-Q398-Q399</f>
        <v>0</v>
      </c>
      <c r="S390" s="345"/>
      <c r="U390" s="349">
        <f>S390</f>
        <v>0</v>
      </c>
    </row>
    <row r="391" spans="1:21" s="319" customFormat="1" ht="15" customHeight="1">
      <c r="A391" s="319">
        <v>381</v>
      </c>
      <c r="B391" s="319">
        <f t="shared" si="125"/>
        <v>8</v>
      </c>
      <c r="C391" s="320">
        <f t="shared" si="126"/>
        <v>73313301</v>
      </c>
      <c r="D391" s="320"/>
      <c r="E391" s="320"/>
      <c r="F391" s="347" t="s">
        <v>250</v>
      </c>
      <c r="G391" s="347" t="s">
        <v>250</v>
      </c>
      <c r="H391" s="347" t="s">
        <v>250</v>
      </c>
      <c r="I391" s="347" t="s">
        <v>250</v>
      </c>
      <c r="J391" s="347" t="s">
        <v>250</v>
      </c>
      <c r="K391" s="347" t="s">
        <v>250</v>
      </c>
      <c r="L391" s="356">
        <v>73313301</v>
      </c>
      <c r="M391" s="347" t="s">
        <v>250</v>
      </c>
      <c r="N391" s="356" t="s">
        <v>737</v>
      </c>
      <c r="O391" s="345"/>
      <c r="Q391" s="349">
        <f t="shared" ref="Q391:Q399" si="146">O391</f>
        <v>0</v>
      </c>
      <c r="S391" s="345"/>
      <c r="U391" s="349">
        <f t="shared" ref="U391:U399" si="147">S391</f>
        <v>0</v>
      </c>
    </row>
    <row r="392" spans="1:21" s="319" customFormat="1" ht="15" customHeight="1">
      <c r="A392" s="319">
        <v>382</v>
      </c>
      <c r="B392" s="319">
        <f t="shared" si="125"/>
        <v>8</v>
      </c>
      <c r="C392" s="320">
        <f t="shared" si="126"/>
        <v>73313302</v>
      </c>
      <c r="D392" s="320"/>
      <c r="E392" s="320"/>
      <c r="F392" s="347" t="s">
        <v>250</v>
      </c>
      <c r="G392" s="347" t="s">
        <v>250</v>
      </c>
      <c r="H392" s="347" t="s">
        <v>250</v>
      </c>
      <c r="I392" s="347" t="s">
        <v>250</v>
      </c>
      <c r="J392" s="347" t="s">
        <v>250</v>
      </c>
      <c r="K392" s="347" t="s">
        <v>250</v>
      </c>
      <c r="L392" s="356">
        <v>73313302</v>
      </c>
      <c r="M392" s="347" t="s">
        <v>250</v>
      </c>
      <c r="N392" s="356" t="s">
        <v>738</v>
      </c>
      <c r="O392" s="345"/>
      <c r="Q392" s="349">
        <f t="shared" si="146"/>
        <v>0</v>
      </c>
      <c r="S392" s="345"/>
      <c r="U392" s="349">
        <f t="shared" si="147"/>
        <v>0</v>
      </c>
    </row>
    <row r="393" spans="1:21" s="319" customFormat="1" ht="15" customHeight="1">
      <c r="A393" s="319">
        <v>383</v>
      </c>
      <c r="B393" s="319">
        <f t="shared" si="125"/>
        <v>8</v>
      </c>
      <c r="C393" s="320">
        <f t="shared" si="126"/>
        <v>73313303</v>
      </c>
      <c r="D393" s="320"/>
      <c r="E393" s="320"/>
      <c r="F393" s="347" t="s">
        <v>250</v>
      </c>
      <c r="G393" s="347" t="s">
        <v>250</v>
      </c>
      <c r="H393" s="347" t="s">
        <v>250</v>
      </c>
      <c r="I393" s="347" t="s">
        <v>250</v>
      </c>
      <c r="J393" s="347" t="s">
        <v>250</v>
      </c>
      <c r="K393" s="347" t="s">
        <v>250</v>
      </c>
      <c r="L393" s="356">
        <v>73313303</v>
      </c>
      <c r="M393" s="347" t="s">
        <v>250</v>
      </c>
      <c r="N393" s="356" t="s">
        <v>739</v>
      </c>
      <c r="O393" s="345"/>
      <c r="Q393" s="349">
        <f t="shared" si="146"/>
        <v>0</v>
      </c>
      <c r="S393" s="345"/>
      <c r="U393" s="349">
        <f t="shared" si="147"/>
        <v>0</v>
      </c>
    </row>
    <row r="394" spans="1:21" s="319" customFormat="1" ht="15" customHeight="1">
      <c r="A394" s="319">
        <v>384</v>
      </c>
      <c r="B394" s="319">
        <f t="shared" si="125"/>
        <v>8</v>
      </c>
      <c r="C394" s="320">
        <f t="shared" si="126"/>
        <v>73313304</v>
      </c>
      <c r="D394" s="320"/>
      <c r="E394" s="320"/>
      <c r="F394" s="347" t="s">
        <v>250</v>
      </c>
      <c r="G394" s="347" t="s">
        <v>250</v>
      </c>
      <c r="H394" s="347" t="s">
        <v>250</v>
      </c>
      <c r="I394" s="347" t="s">
        <v>250</v>
      </c>
      <c r="J394" s="347" t="s">
        <v>250</v>
      </c>
      <c r="K394" s="347" t="s">
        <v>250</v>
      </c>
      <c r="L394" s="356">
        <v>73313304</v>
      </c>
      <c r="M394" s="347" t="s">
        <v>250</v>
      </c>
      <c r="N394" s="356" t="s">
        <v>740</v>
      </c>
      <c r="O394" s="345"/>
      <c r="Q394" s="349">
        <f t="shared" si="146"/>
        <v>0</v>
      </c>
      <c r="S394" s="345"/>
      <c r="U394" s="349">
        <f t="shared" si="147"/>
        <v>0</v>
      </c>
    </row>
    <row r="395" spans="1:21" s="319" customFormat="1" ht="15" customHeight="1">
      <c r="A395" s="319">
        <v>385</v>
      </c>
      <c r="B395" s="319">
        <f t="shared" ref="B395:B458" si="148">LEN(C395)</f>
        <v>8</v>
      </c>
      <c r="C395" s="320">
        <f t="shared" ref="C395:C458" si="149">MAX(F395:M395)</f>
        <v>73313305</v>
      </c>
      <c r="D395" s="320"/>
      <c r="E395" s="320"/>
      <c r="F395" s="347" t="s">
        <v>250</v>
      </c>
      <c r="G395" s="347" t="s">
        <v>250</v>
      </c>
      <c r="H395" s="347" t="s">
        <v>250</v>
      </c>
      <c r="I395" s="347" t="s">
        <v>250</v>
      </c>
      <c r="J395" s="347" t="s">
        <v>250</v>
      </c>
      <c r="K395" s="347" t="s">
        <v>250</v>
      </c>
      <c r="L395" s="356">
        <v>73313305</v>
      </c>
      <c r="M395" s="347" t="s">
        <v>250</v>
      </c>
      <c r="N395" s="356" t="s">
        <v>741</v>
      </c>
      <c r="O395" s="345"/>
      <c r="Q395" s="349">
        <f t="shared" si="146"/>
        <v>0</v>
      </c>
      <c r="S395" s="345"/>
      <c r="U395" s="349">
        <f t="shared" si="147"/>
        <v>0</v>
      </c>
    </row>
    <row r="396" spans="1:21" s="319" customFormat="1" ht="15" customHeight="1">
      <c r="A396" s="319">
        <v>386</v>
      </c>
      <c r="B396" s="319">
        <f t="shared" si="148"/>
        <v>8</v>
      </c>
      <c r="C396" s="320">
        <f t="shared" si="149"/>
        <v>73313306</v>
      </c>
      <c r="D396" s="320"/>
      <c r="E396" s="320"/>
      <c r="F396" s="347" t="s">
        <v>250</v>
      </c>
      <c r="G396" s="347" t="s">
        <v>250</v>
      </c>
      <c r="H396" s="347" t="s">
        <v>250</v>
      </c>
      <c r="I396" s="347" t="s">
        <v>250</v>
      </c>
      <c r="J396" s="347" t="s">
        <v>250</v>
      </c>
      <c r="K396" s="347" t="s">
        <v>250</v>
      </c>
      <c r="L396" s="356">
        <v>73313306</v>
      </c>
      <c r="M396" s="347" t="s">
        <v>250</v>
      </c>
      <c r="N396" s="356" t="s">
        <v>742</v>
      </c>
      <c r="O396" s="345"/>
      <c r="Q396" s="349">
        <f t="shared" si="146"/>
        <v>0</v>
      </c>
      <c r="S396" s="345"/>
      <c r="U396" s="349">
        <f t="shared" si="147"/>
        <v>0</v>
      </c>
    </row>
    <row r="397" spans="1:21" s="319" customFormat="1" ht="15" customHeight="1">
      <c r="A397" s="319">
        <v>387</v>
      </c>
      <c r="B397" s="319">
        <f t="shared" si="148"/>
        <v>8</v>
      </c>
      <c r="C397" s="320">
        <f t="shared" si="149"/>
        <v>73313307</v>
      </c>
      <c r="D397" s="320"/>
      <c r="E397" s="320"/>
      <c r="F397" s="347" t="s">
        <v>250</v>
      </c>
      <c r="G397" s="347" t="s">
        <v>250</v>
      </c>
      <c r="H397" s="347" t="s">
        <v>250</v>
      </c>
      <c r="I397" s="347" t="s">
        <v>250</v>
      </c>
      <c r="J397" s="347" t="s">
        <v>250</v>
      </c>
      <c r="K397" s="347" t="s">
        <v>250</v>
      </c>
      <c r="L397" s="356">
        <v>73313307</v>
      </c>
      <c r="M397" s="347" t="s">
        <v>250</v>
      </c>
      <c r="N397" s="356" t="s">
        <v>743</v>
      </c>
      <c r="O397" s="345"/>
      <c r="Q397" s="349">
        <f t="shared" si="146"/>
        <v>0</v>
      </c>
      <c r="S397" s="345"/>
      <c r="U397" s="349">
        <f t="shared" si="147"/>
        <v>0</v>
      </c>
    </row>
    <row r="398" spans="1:21" s="319" customFormat="1" ht="15" customHeight="1">
      <c r="A398" s="319">
        <v>388</v>
      </c>
      <c r="B398" s="319">
        <f t="shared" si="148"/>
        <v>8</v>
      </c>
      <c r="C398" s="320">
        <f t="shared" si="149"/>
        <v>73313308</v>
      </c>
      <c r="D398" s="320"/>
      <c r="E398" s="320"/>
      <c r="F398" s="347" t="s">
        <v>250</v>
      </c>
      <c r="G398" s="347" t="s">
        <v>250</v>
      </c>
      <c r="H398" s="347" t="s">
        <v>250</v>
      </c>
      <c r="I398" s="347" t="s">
        <v>250</v>
      </c>
      <c r="J398" s="347" t="s">
        <v>250</v>
      </c>
      <c r="K398" s="347" t="s">
        <v>250</v>
      </c>
      <c r="L398" s="356">
        <v>73313308</v>
      </c>
      <c r="M398" s="347" t="s">
        <v>250</v>
      </c>
      <c r="N398" s="356" t="s">
        <v>744</v>
      </c>
      <c r="O398" s="345"/>
      <c r="Q398" s="349">
        <f t="shared" si="146"/>
        <v>0</v>
      </c>
      <c r="S398" s="345"/>
      <c r="U398" s="349">
        <f t="shared" si="147"/>
        <v>0</v>
      </c>
    </row>
    <row r="399" spans="1:21" s="319" customFormat="1" ht="15" customHeight="1">
      <c r="A399" s="319">
        <v>389</v>
      </c>
      <c r="B399" s="319">
        <f t="shared" si="148"/>
        <v>8</v>
      </c>
      <c r="C399" s="320">
        <f t="shared" si="149"/>
        <v>73313398</v>
      </c>
      <c r="D399" s="320"/>
      <c r="E399" s="320"/>
      <c r="F399" s="347" t="s">
        <v>250</v>
      </c>
      <c r="G399" s="347" t="s">
        <v>250</v>
      </c>
      <c r="H399" s="347" t="s">
        <v>250</v>
      </c>
      <c r="I399" s="347" t="s">
        <v>250</v>
      </c>
      <c r="J399" s="347" t="s">
        <v>250</v>
      </c>
      <c r="K399" s="347" t="s">
        <v>250</v>
      </c>
      <c r="L399" s="356">
        <v>73313398</v>
      </c>
      <c r="M399" s="347" t="s">
        <v>250</v>
      </c>
      <c r="N399" s="356" t="s">
        <v>745</v>
      </c>
      <c r="O399" s="345"/>
      <c r="Q399" s="349">
        <f t="shared" si="146"/>
        <v>0</v>
      </c>
      <c r="S399" s="345"/>
      <c r="U399" s="349">
        <f t="shared" si="147"/>
        <v>0</v>
      </c>
    </row>
    <row r="400" spans="1:21" s="319" customFormat="1" ht="15" customHeight="1">
      <c r="A400" s="319">
        <v>390</v>
      </c>
      <c r="B400" s="319">
        <f t="shared" si="148"/>
        <v>5</v>
      </c>
      <c r="C400" s="320">
        <f t="shared" si="149"/>
        <v>73314</v>
      </c>
      <c r="D400" s="320"/>
      <c r="E400" s="320"/>
      <c r="F400" s="347" t="s">
        <v>250</v>
      </c>
      <c r="G400" s="347" t="s">
        <v>250</v>
      </c>
      <c r="H400" s="347" t="s">
        <v>250</v>
      </c>
      <c r="I400" s="348">
        <v>73314</v>
      </c>
      <c r="J400" s="347" t="s">
        <v>250</v>
      </c>
      <c r="K400" s="347" t="s">
        <v>250</v>
      </c>
      <c r="L400" s="347" t="s">
        <v>250</v>
      </c>
      <c r="M400" s="347" t="s">
        <v>250</v>
      </c>
      <c r="N400" s="348" t="s">
        <v>746</v>
      </c>
      <c r="O400" s="345"/>
      <c r="Q400" s="349">
        <f>O400-SUM(Q401:Q416)</f>
        <v>0</v>
      </c>
      <c r="S400" s="345"/>
      <c r="U400" s="349">
        <f>S400+U401+U404+U407</f>
        <v>0</v>
      </c>
    </row>
    <row r="401" spans="1:21" s="319" customFormat="1" ht="15" customHeight="1">
      <c r="A401" s="319">
        <v>391</v>
      </c>
      <c r="B401" s="319">
        <f t="shared" si="148"/>
        <v>6</v>
      </c>
      <c r="C401" s="320">
        <f t="shared" si="149"/>
        <v>733141</v>
      </c>
      <c r="D401" s="320"/>
      <c r="E401" s="320"/>
      <c r="F401" s="347" t="s">
        <v>250</v>
      </c>
      <c r="G401" s="347" t="s">
        <v>250</v>
      </c>
      <c r="H401" s="347" t="s">
        <v>250</v>
      </c>
      <c r="I401" s="347" t="s">
        <v>250</v>
      </c>
      <c r="J401" s="353">
        <v>733141</v>
      </c>
      <c r="K401" s="347" t="s">
        <v>250</v>
      </c>
      <c r="L401" s="347" t="s">
        <v>250</v>
      </c>
      <c r="M401" s="347" t="s">
        <v>250</v>
      </c>
      <c r="N401" s="353" t="s">
        <v>734</v>
      </c>
      <c r="O401" s="345"/>
      <c r="Q401" s="349">
        <f>O401-Q402-Q403</f>
        <v>0</v>
      </c>
      <c r="S401" s="345"/>
      <c r="U401" s="349">
        <f>S401+U402+U403</f>
        <v>0</v>
      </c>
    </row>
    <row r="402" spans="1:21" s="319" customFormat="1" ht="15" customHeight="1">
      <c r="A402" s="319">
        <v>392</v>
      </c>
      <c r="B402" s="319">
        <f t="shared" si="148"/>
        <v>7</v>
      </c>
      <c r="C402" s="320">
        <f t="shared" si="149"/>
        <v>7331411</v>
      </c>
      <c r="D402" s="320"/>
      <c r="E402" s="320"/>
      <c r="F402" s="347" t="s">
        <v>250</v>
      </c>
      <c r="G402" s="347" t="s">
        <v>250</v>
      </c>
      <c r="H402" s="347" t="s">
        <v>250</v>
      </c>
      <c r="I402" s="347" t="s">
        <v>250</v>
      </c>
      <c r="J402" s="347" t="s">
        <v>250</v>
      </c>
      <c r="K402" s="354">
        <v>7331411</v>
      </c>
      <c r="L402" s="347" t="s">
        <v>250</v>
      </c>
      <c r="M402" s="347" t="s">
        <v>250</v>
      </c>
      <c r="N402" s="354" t="s">
        <v>392</v>
      </c>
      <c r="O402" s="345"/>
      <c r="Q402" s="349">
        <f>O402</f>
        <v>0</v>
      </c>
      <c r="S402" s="345"/>
      <c r="U402" s="349">
        <f>S402</f>
        <v>0</v>
      </c>
    </row>
    <row r="403" spans="1:21" s="319" customFormat="1" ht="15" customHeight="1">
      <c r="A403" s="319">
        <v>393</v>
      </c>
      <c r="B403" s="319">
        <f t="shared" si="148"/>
        <v>7</v>
      </c>
      <c r="C403" s="320">
        <f t="shared" si="149"/>
        <v>7331412</v>
      </c>
      <c r="D403" s="320"/>
      <c r="E403" s="320"/>
      <c r="F403" s="347" t="s">
        <v>250</v>
      </c>
      <c r="G403" s="347" t="s">
        <v>250</v>
      </c>
      <c r="H403" s="347" t="s">
        <v>250</v>
      </c>
      <c r="I403" s="347" t="s">
        <v>250</v>
      </c>
      <c r="J403" s="347" t="s">
        <v>250</v>
      </c>
      <c r="K403" s="354">
        <v>7331412</v>
      </c>
      <c r="L403" s="347" t="s">
        <v>250</v>
      </c>
      <c r="M403" s="347" t="s">
        <v>250</v>
      </c>
      <c r="N403" s="354" t="s">
        <v>735</v>
      </c>
      <c r="O403" s="345"/>
      <c r="Q403" s="349">
        <f>O403</f>
        <v>0</v>
      </c>
      <c r="S403" s="345"/>
      <c r="U403" s="349">
        <f>S403</f>
        <v>0</v>
      </c>
    </row>
    <row r="404" spans="1:21" s="319" customFormat="1" ht="15" customHeight="1">
      <c r="A404" s="319">
        <v>394</v>
      </c>
      <c r="B404" s="319">
        <f t="shared" si="148"/>
        <v>6</v>
      </c>
      <c r="C404" s="320">
        <f t="shared" si="149"/>
        <v>733142</v>
      </c>
      <c r="D404" s="320"/>
      <c r="E404" s="320"/>
      <c r="F404" s="347" t="s">
        <v>250</v>
      </c>
      <c r="G404" s="347" t="s">
        <v>250</v>
      </c>
      <c r="H404" s="347" t="s">
        <v>250</v>
      </c>
      <c r="I404" s="347" t="s">
        <v>250</v>
      </c>
      <c r="J404" s="353">
        <v>733142</v>
      </c>
      <c r="K404" s="347" t="s">
        <v>250</v>
      </c>
      <c r="L404" s="347" t="s">
        <v>250</v>
      </c>
      <c r="M404" s="347" t="s">
        <v>250</v>
      </c>
      <c r="N404" s="353" t="s">
        <v>736</v>
      </c>
      <c r="O404" s="345"/>
      <c r="Q404" s="349">
        <f>O404-Q405-Q406</f>
        <v>0</v>
      </c>
      <c r="S404" s="345"/>
      <c r="U404" s="349">
        <f>S404+U405+U406</f>
        <v>0</v>
      </c>
    </row>
    <row r="405" spans="1:21" s="319" customFormat="1" ht="15" customHeight="1">
      <c r="A405" s="319">
        <v>395</v>
      </c>
      <c r="B405" s="319">
        <f t="shared" si="148"/>
        <v>7</v>
      </c>
      <c r="C405" s="320">
        <f t="shared" si="149"/>
        <v>7331421</v>
      </c>
      <c r="D405" s="320"/>
      <c r="E405" s="320"/>
      <c r="F405" s="347" t="s">
        <v>250</v>
      </c>
      <c r="G405" s="347" t="s">
        <v>250</v>
      </c>
      <c r="H405" s="347" t="s">
        <v>250</v>
      </c>
      <c r="I405" s="347" t="s">
        <v>250</v>
      </c>
      <c r="J405" s="347" t="s">
        <v>250</v>
      </c>
      <c r="K405" s="354">
        <v>7331421</v>
      </c>
      <c r="L405" s="347" t="s">
        <v>250</v>
      </c>
      <c r="M405" s="347" t="s">
        <v>250</v>
      </c>
      <c r="N405" s="354" t="s">
        <v>392</v>
      </c>
      <c r="O405" s="345"/>
      <c r="Q405" s="349">
        <f>O405</f>
        <v>0</v>
      </c>
      <c r="S405" s="345"/>
      <c r="U405" s="349">
        <f>S405</f>
        <v>0</v>
      </c>
    </row>
    <row r="406" spans="1:21" s="319" customFormat="1" ht="15" customHeight="1">
      <c r="A406" s="319">
        <v>396</v>
      </c>
      <c r="B406" s="319">
        <f t="shared" si="148"/>
        <v>7</v>
      </c>
      <c r="C406" s="320">
        <f t="shared" si="149"/>
        <v>7331422</v>
      </c>
      <c r="D406" s="320"/>
      <c r="E406" s="320"/>
      <c r="F406" s="347" t="s">
        <v>250</v>
      </c>
      <c r="G406" s="347" t="s">
        <v>250</v>
      </c>
      <c r="H406" s="347" t="s">
        <v>250</v>
      </c>
      <c r="I406" s="347" t="s">
        <v>250</v>
      </c>
      <c r="J406" s="347" t="s">
        <v>250</v>
      </c>
      <c r="K406" s="354">
        <v>7331422</v>
      </c>
      <c r="L406" s="347" t="s">
        <v>250</v>
      </c>
      <c r="M406" s="347" t="s">
        <v>250</v>
      </c>
      <c r="N406" s="354" t="s">
        <v>735</v>
      </c>
      <c r="O406" s="345"/>
      <c r="Q406" s="349">
        <f>O406-Q408-Q409-Q410-Q411-Q412-Q413-Q414-Q415-Q416</f>
        <v>0</v>
      </c>
      <c r="S406" s="345"/>
      <c r="U406" s="349">
        <f>S406+U408+U409+U410+U411+U412+U413+U414+U415+U416</f>
        <v>0</v>
      </c>
    </row>
    <row r="407" spans="1:21" s="319" customFormat="1" ht="15" customHeight="1">
      <c r="A407" s="319">
        <v>397</v>
      </c>
      <c r="B407" s="319">
        <f t="shared" si="148"/>
        <v>6</v>
      </c>
      <c r="C407" s="320">
        <f t="shared" si="149"/>
        <v>733143</v>
      </c>
      <c r="D407" s="320"/>
      <c r="E407" s="320"/>
      <c r="F407" s="347" t="s">
        <v>250</v>
      </c>
      <c r="G407" s="347" t="s">
        <v>250</v>
      </c>
      <c r="H407" s="347" t="s">
        <v>250</v>
      </c>
      <c r="I407" s="347" t="s">
        <v>250</v>
      </c>
      <c r="J407" s="353">
        <v>733143</v>
      </c>
      <c r="K407" s="347" t="s">
        <v>250</v>
      </c>
      <c r="L407" s="347" t="s">
        <v>250</v>
      </c>
      <c r="M407" s="347" t="s">
        <v>250</v>
      </c>
      <c r="N407" s="353" t="s">
        <v>484</v>
      </c>
      <c r="O407" s="345"/>
      <c r="Q407" s="349">
        <f>O407-Q408-Q409-Q410-Q411-Q412-Q413-Q414-Q415-Q416</f>
        <v>0</v>
      </c>
      <c r="S407" s="345"/>
      <c r="U407" s="349">
        <f>S407</f>
        <v>0</v>
      </c>
    </row>
    <row r="408" spans="1:21" s="319" customFormat="1" ht="15" customHeight="1">
      <c r="A408" s="319">
        <v>398</v>
      </c>
      <c r="B408" s="319">
        <f t="shared" si="148"/>
        <v>8</v>
      </c>
      <c r="C408" s="320">
        <f t="shared" si="149"/>
        <v>73314301</v>
      </c>
      <c r="D408" s="320"/>
      <c r="E408" s="320"/>
      <c r="F408" s="347" t="s">
        <v>250</v>
      </c>
      <c r="G408" s="347" t="s">
        <v>250</v>
      </c>
      <c r="H408" s="347" t="s">
        <v>250</v>
      </c>
      <c r="I408" s="347" t="s">
        <v>250</v>
      </c>
      <c r="J408" s="347" t="s">
        <v>250</v>
      </c>
      <c r="K408" s="347" t="s">
        <v>250</v>
      </c>
      <c r="L408" s="356">
        <v>73314301</v>
      </c>
      <c r="M408" s="347" t="s">
        <v>250</v>
      </c>
      <c r="N408" s="356" t="s">
        <v>737</v>
      </c>
      <c r="O408" s="345"/>
      <c r="Q408" s="349">
        <f t="shared" ref="Q408:Q416" si="150">O408</f>
        <v>0</v>
      </c>
      <c r="S408" s="345"/>
      <c r="U408" s="349">
        <f t="shared" ref="U408:U416" si="151">S408</f>
        <v>0</v>
      </c>
    </row>
    <row r="409" spans="1:21" s="319" customFormat="1" ht="15" customHeight="1">
      <c r="A409" s="319">
        <v>399</v>
      </c>
      <c r="B409" s="319">
        <f t="shared" si="148"/>
        <v>8</v>
      </c>
      <c r="C409" s="320">
        <f t="shared" si="149"/>
        <v>73314302</v>
      </c>
      <c r="D409" s="320"/>
      <c r="E409" s="320"/>
      <c r="F409" s="347" t="s">
        <v>250</v>
      </c>
      <c r="G409" s="347" t="s">
        <v>250</v>
      </c>
      <c r="H409" s="347" t="s">
        <v>250</v>
      </c>
      <c r="I409" s="347" t="s">
        <v>250</v>
      </c>
      <c r="J409" s="347" t="s">
        <v>250</v>
      </c>
      <c r="K409" s="347" t="s">
        <v>250</v>
      </c>
      <c r="L409" s="356">
        <v>73314302</v>
      </c>
      <c r="M409" s="347" t="s">
        <v>250</v>
      </c>
      <c r="N409" s="356" t="s">
        <v>738</v>
      </c>
      <c r="O409" s="345"/>
      <c r="Q409" s="349">
        <f t="shared" si="150"/>
        <v>0</v>
      </c>
      <c r="S409" s="345"/>
      <c r="U409" s="349">
        <f t="shared" si="151"/>
        <v>0</v>
      </c>
    </row>
    <row r="410" spans="1:21" s="319" customFormat="1" ht="15" customHeight="1">
      <c r="A410" s="319">
        <v>400</v>
      </c>
      <c r="B410" s="319">
        <f t="shared" si="148"/>
        <v>8</v>
      </c>
      <c r="C410" s="320">
        <f t="shared" si="149"/>
        <v>73314303</v>
      </c>
      <c r="D410" s="320"/>
      <c r="E410" s="320"/>
      <c r="F410" s="347" t="s">
        <v>250</v>
      </c>
      <c r="G410" s="347" t="s">
        <v>250</v>
      </c>
      <c r="H410" s="347" t="s">
        <v>250</v>
      </c>
      <c r="I410" s="347" t="s">
        <v>250</v>
      </c>
      <c r="J410" s="347" t="s">
        <v>250</v>
      </c>
      <c r="K410" s="347" t="s">
        <v>250</v>
      </c>
      <c r="L410" s="356">
        <v>73314303</v>
      </c>
      <c r="M410" s="347" t="s">
        <v>250</v>
      </c>
      <c r="N410" s="356" t="s">
        <v>739</v>
      </c>
      <c r="O410" s="345"/>
      <c r="Q410" s="349">
        <f t="shared" si="150"/>
        <v>0</v>
      </c>
      <c r="S410" s="345"/>
      <c r="U410" s="349">
        <f t="shared" si="151"/>
        <v>0</v>
      </c>
    </row>
    <row r="411" spans="1:21" s="319" customFormat="1" ht="15" customHeight="1">
      <c r="A411" s="319">
        <v>401</v>
      </c>
      <c r="B411" s="319">
        <f t="shared" si="148"/>
        <v>8</v>
      </c>
      <c r="C411" s="320">
        <f t="shared" si="149"/>
        <v>73314304</v>
      </c>
      <c r="D411" s="320"/>
      <c r="E411" s="320"/>
      <c r="F411" s="347" t="s">
        <v>250</v>
      </c>
      <c r="G411" s="347" t="s">
        <v>250</v>
      </c>
      <c r="H411" s="347" t="s">
        <v>250</v>
      </c>
      <c r="I411" s="347" t="s">
        <v>250</v>
      </c>
      <c r="J411" s="347" t="s">
        <v>250</v>
      </c>
      <c r="K411" s="347" t="s">
        <v>250</v>
      </c>
      <c r="L411" s="356">
        <v>73314304</v>
      </c>
      <c r="M411" s="347" t="s">
        <v>250</v>
      </c>
      <c r="N411" s="356" t="s">
        <v>740</v>
      </c>
      <c r="O411" s="345"/>
      <c r="Q411" s="349">
        <f t="shared" si="150"/>
        <v>0</v>
      </c>
      <c r="S411" s="345"/>
      <c r="U411" s="349">
        <f t="shared" si="151"/>
        <v>0</v>
      </c>
    </row>
    <row r="412" spans="1:21" s="319" customFormat="1" ht="15" customHeight="1">
      <c r="A412" s="319">
        <v>402</v>
      </c>
      <c r="B412" s="319">
        <f t="shared" si="148"/>
        <v>8</v>
      </c>
      <c r="C412" s="320">
        <f t="shared" si="149"/>
        <v>73314305</v>
      </c>
      <c r="D412" s="320"/>
      <c r="E412" s="320"/>
      <c r="F412" s="347" t="s">
        <v>250</v>
      </c>
      <c r="G412" s="347" t="s">
        <v>250</v>
      </c>
      <c r="H412" s="347" t="s">
        <v>250</v>
      </c>
      <c r="I412" s="347" t="s">
        <v>250</v>
      </c>
      <c r="J412" s="347" t="s">
        <v>250</v>
      </c>
      <c r="K412" s="347" t="s">
        <v>250</v>
      </c>
      <c r="L412" s="356">
        <v>73314305</v>
      </c>
      <c r="M412" s="347" t="s">
        <v>250</v>
      </c>
      <c r="N412" s="356" t="s">
        <v>741</v>
      </c>
      <c r="O412" s="345"/>
      <c r="Q412" s="349">
        <f t="shared" si="150"/>
        <v>0</v>
      </c>
      <c r="S412" s="345"/>
      <c r="U412" s="349">
        <f t="shared" si="151"/>
        <v>0</v>
      </c>
    </row>
    <row r="413" spans="1:21" s="319" customFormat="1" ht="15" customHeight="1">
      <c r="A413" s="319">
        <v>403</v>
      </c>
      <c r="B413" s="319">
        <f t="shared" si="148"/>
        <v>8</v>
      </c>
      <c r="C413" s="320">
        <f t="shared" si="149"/>
        <v>73314306</v>
      </c>
      <c r="D413" s="320"/>
      <c r="E413" s="320"/>
      <c r="F413" s="347" t="s">
        <v>250</v>
      </c>
      <c r="G413" s="347" t="s">
        <v>250</v>
      </c>
      <c r="H413" s="347" t="s">
        <v>250</v>
      </c>
      <c r="I413" s="347" t="s">
        <v>250</v>
      </c>
      <c r="J413" s="347" t="s">
        <v>250</v>
      </c>
      <c r="K413" s="347" t="s">
        <v>250</v>
      </c>
      <c r="L413" s="356">
        <v>73314306</v>
      </c>
      <c r="M413" s="347" t="s">
        <v>250</v>
      </c>
      <c r="N413" s="356" t="s">
        <v>742</v>
      </c>
      <c r="O413" s="345"/>
      <c r="Q413" s="349">
        <f t="shared" si="150"/>
        <v>0</v>
      </c>
      <c r="S413" s="345"/>
      <c r="U413" s="349">
        <f t="shared" si="151"/>
        <v>0</v>
      </c>
    </row>
    <row r="414" spans="1:21" s="319" customFormat="1" ht="15" customHeight="1">
      <c r="A414" s="319">
        <v>404</v>
      </c>
      <c r="B414" s="319">
        <f t="shared" si="148"/>
        <v>8</v>
      </c>
      <c r="C414" s="320">
        <f t="shared" si="149"/>
        <v>73314307</v>
      </c>
      <c r="D414" s="320"/>
      <c r="E414" s="320"/>
      <c r="F414" s="347" t="s">
        <v>250</v>
      </c>
      <c r="G414" s="347" t="s">
        <v>250</v>
      </c>
      <c r="H414" s="347" t="s">
        <v>250</v>
      </c>
      <c r="I414" s="347" t="s">
        <v>250</v>
      </c>
      <c r="J414" s="347" t="s">
        <v>250</v>
      </c>
      <c r="K414" s="347" t="s">
        <v>250</v>
      </c>
      <c r="L414" s="356">
        <v>73314307</v>
      </c>
      <c r="M414" s="347" t="s">
        <v>250</v>
      </c>
      <c r="N414" s="356" t="s">
        <v>743</v>
      </c>
      <c r="O414" s="345"/>
      <c r="Q414" s="349">
        <f t="shared" si="150"/>
        <v>0</v>
      </c>
      <c r="S414" s="345"/>
      <c r="U414" s="349">
        <f t="shared" si="151"/>
        <v>0</v>
      </c>
    </row>
    <row r="415" spans="1:21" s="319" customFormat="1" ht="15" customHeight="1">
      <c r="A415" s="319">
        <v>405</v>
      </c>
      <c r="B415" s="319">
        <f t="shared" si="148"/>
        <v>8</v>
      </c>
      <c r="C415" s="320">
        <f t="shared" si="149"/>
        <v>73314308</v>
      </c>
      <c r="D415" s="320"/>
      <c r="E415" s="320"/>
      <c r="F415" s="347" t="s">
        <v>250</v>
      </c>
      <c r="G415" s="347" t="s">
        <v>250</v>
      </c>
      <c r="H415" s="347" t="s">
        <v>250</v>
      </c>
      <c r="I415" s="347" t="s">
        <v>250</v>
      </c>
      <c r="J415" s="347" t="s">
        <v>250</v>
      </c>
      <c r="K415" s="347" t="s">
        <v>250</v>
      </c>
      <c r="L415" s="356">
        <v>73314308</v>
      </c>
      <c r="M415" s="347" t="s">
        <v>250</v>
      </c>
      <c r="N415" s="356" t="s">
        <v>744</v>
      </c>
      <c r="O415" s="345"/>
      <c r="Q415" s="349">
        <f t="shared" si="150"/>
        <v>0</v>
      </c>
      <c r="S415" s="345"/>
      <c r="U415" s="349">
        <f t="shared" si="151"/>
        <v>0</v>
      </c>
    </row>
    <row r="416" spans="1:21" s="319" customFormat="1" ht="15" customHeight="1">
      <c r="A416" s="319">
        <v>406</v>
      </c>
      <c r="B416" s="319">
        <f t="shared" si="148"/>
        <v>8</v>
      </c>
      <c r="C416" s="320">
        <f t="shared" si="149"/>
        <v>73314398</v>
      </c>
      <c r="D416" s="320"/>
      <c r="E416" s="320"/>
      <c r="F416" s="347" t="s">
        <v>250</v>
      </c>
      <c r="G416" s="347" t="s">
        <v>250</v>
      </c>
      <c r="H416" s="347" t="s">
        <v>250</v>
      </c>
      <c r="I416" s="347" t="s">
        <v>250</v>
      </c>
      <c r="J416" s="347" t="s">
        <v>250</v>
      </c>
      <c r="K416" s="347" t="s">
        <v>250</v>
      </c>
      <c r="L416" s="356">
        <v>73314398</v>
      </c>
      <c r="M416" s="347" t="s">
        <v>250</v>
      </c>
      <c r="N416" s="356" t="s">
        <v>745</v>
      </c>
      <c r="O416" s="345"/>
      <c r="Q416" s="349">
        <f t="shared" si="150"/>
        <v>0</v>
      </c>
      <c r="S416" s="345"/>
      <c r="U416" s="349">
        <f t="shared" si="151"/>
        <v>0</v>
      </c>
    </row>
    <row r="417" spans="1:21" s="319" customFormat="1" ht="15" customHeight="1">
      <c r="A417" s="319">
        <v>407</v>
      </c>
      <c r="B417" s="319">
        <f t="shared" si="148"/>
        <v>4</v>
      </c>
      <c r="C417" s="320">
        <f t="shared" si="149"/>
        <v>7332</v>
      </c>
      <c r="D417" s="320"/>
      <c r="E417" s="320"/>
      <c r="F417" s="347" t="s">
        <v>250</v>
      </c>
      <c r="G417" s="347" t="s">
        <v>250</v>
      </c>
      <c r="H417" s="355">
        <v>7332</v>
      </c>
      <c r="I417" s="347" t="s">
        <v>250</v>
      </c>
      <c r="J417" s="347" t="s">
        <v>250</v>
      </c>
      <c r="K417" s="347" t="s">
        <v>250</v>
      </c>
      <c r="L417" s="347" t="s">
        <v>250</v>
      </c>
      <c r="M417" s="347" t="s">
        <v>250</v>
      </c>
      <c r="N417" s="355" t="s">
        <v>394</v>
      </c>
      <c r="O417" s="345"/>
      <c r="Q417" s="349">
        <f>O417-SUM(Q418:Q445)</f>
        <v>0</v>
      </c>
      <c r="S417" s="345"/>
      <c r="U417" s="349">
        <f>S417+U418+U442</f>
        <v>0</v>
      </c>
    </row>
    <row r="418" spans="1:21" s="319" customFormat="1" ht="15" customHeight="1">
      <c r="A418" s="319">
        <v>408</v>
      </c>
      <c r="B418" s="319">
        <f t="shared" si="148"/>
        <v>5</v>
      </c>
      <c r="C418" s="320">
        <f t="shared" si="149"/>
        <v>73321</v>
      </c>
      <c r="D418" s="320"/>
      <c r="E418" s="320"/>
      <c r="F418" s="347" t="s">
        <v>250</v>
      </c>
      <c r="G418" s="347" t="s">
        <v>250</v>
      </c>
      <c r="H418" s="347" t="s">
        <v>250</v>
      </c>
      <c r="I418" s="348">
        <v>73321</v>
      </c>
      <c r="J418" s="347" t="s">
        <v>250</v>
      </c>
      <c r="K418" s="347" t="s">
        <v>250</v>
      </c>
      <c r="L418" s="347" t="s">
        <v>250</v>
      </c>
      <c r="M418" s="347" t="s">
        <v>250</v>
      </c>
      <c r="N418" s="348" t="s">
        <v>395</v>
      </c>
      <c r="O418" s="345"/>
      <c r="Q418" s="349">
        <f>O418-SUM(Q419:Q441)</f>
        <v>0</v>
      </c>
      <c r="S418" s="345"/>
      <c r="U418" s="349">
        <f>S418+U419+U424+U425+U426+U434+U441</f>
        <v>0</v>
      </c>
    </row>
    <row r="419" spans="1:21" s="319" customFormat="1" ht="15" customHeight="1">
      <c r="A419" s="319">
        <v>409</v>
      </c>
      <c r="B419" s="319">
        <f t="shared" si="148"/>
        <v>6</v>
      </c>
      <c r="C419" s="320">
        <f t="shared" si="149"/>
        <v>733211</v>
      </c>
      <c r="D419" s="320"/>
      <c r="E419" s="320"/>
      <c r="F419" s="347" t="s">
        <v>250</v>
      </c>
      <c r="G419" s="347" t="s">
        <v>250</v>
      </c>
      <c r="H419" s="347" t="s">
        <v>250</v>
      </c>
      <c r="I419" s="347" t="s">
        <v>250</v>
      </c>
      <c r="J419" s="353">
        <v>733211</v>
      </c>
      <c r="K419" s="347" t="s">
        <v>250</v>
      </c>
      <c r="L419" s="347" t="s">
        <v>250</v>
      </c>
      <c r="M419" s="347" t="s">
        <v>250</v>
      </c>
      <c r="N419" s="353" t="s">
        <v>487</v>
      </c>
      <c r="O419" s="345"/>
      <c r="Q419" s="349">
        <f>O419-Q420-Q421-Q422-Q423</f>
        <v>0</v>
      </c>
      <c r="S419" s="345"/>
      <c r="U419" s="349">
        <f>S419+U420+U421+U422+U423</f>
        <v>0</v>
      </c>
    </row>
    <row r="420" spans="1:21" s="319" customFormat="1" ht="15" customHeight="1">
      <c r="A420" s="319">
        <v>410</v>
      </c>
      <c r="B420" s="319">
        <f t="shared" si="148"/>
        <v>7</v>
      </c>
      <c r="C420" s="320">
        <f t="shared" si="149"/>
        <v>7332111</v>
      </c>
      <c r="D420" s="320"/>
      <c r="E420" s="320"/>
      <c r="F420" s="347" t="s">
        <v>250</v>
      </c>
      <c r="G420" s="347" t="s">
        <v>250</v>
      </c>
      <c r="H420" s="347" t="s">
        <v>250</v>
      </c>
      <c r="I420" s="347" t="s">
        <v>250</v>
      </c>
      <c r="J420" s="347" t="s">
        <v>250</v>
      </c>
      <c r="K420" s="354">
        <v>7332111</v>
      </c>
      <c r="L420" s="347" t="s">
        <v>250</v>
      </c>
      <c r="M420" s="347" t="s">
        <v>250</v>
      </c>
      <c r="N420" s="354" t="s">
        <v>1316</v>
      </c>
      <c r="O420" s="345"/>
      <c r="Q420" s="349">
        <f>O420</f>
        <v>0</v>
      </c>
      <c r="S420" s="345"/>
      <c r="U420" s="349">
        <f>S420</f>
        <v>0</v>
      </c>
    </row>
    <row r="421" spans="1:21" s="319" customFormat="1" ht="15" customHeight="1">
      <c r="A421" s="319">
        <v>411</v>
      </c>
      <c r="B421" s="319">
        <f t="shared" si="148"/>
        <v>7</v>
      </c>
      <c r="C421" s="320">
        <f t="shared" si="149"/>
        <v>7332112</v>
      </c>
      <c r="D421" s="320"/>
      <c r="E421" s="320"/>
      <c r="F421" s="347" t="s">
        <v>250</v>
      </c>
      <c r="G421" s="347" t="s">
        <v>250</v>
      </c>
      <c r="H421" s="347" t="s">
        <v>250</v>
      </c>
      <c r="I421" s="347" t="s">
        <v>250</v>
      </c>
      <c r="J421" s="347" t="s">
        <v>250</v>
      </c>
      <c r="K421" s="354">
        <v>7332112</v>
      </c>
      <c r="L421" s="347" t="s">
        <v>250</v>
      </c>
      <c r="M421" s="347" t="s">
        <v>250</v>
      </c>
      <c r="N421" s="354" t="s">
        <v>749</v>
      </c>
      <c r="O421" s="345"/>
      <c r="Q421" s="349">
        <f t="shared" ref="Q421:Q423" si="152">O421</f>
        <v>0</v>
      </c>
      <c r="S421" s="345"/>
      <c r="U421" s="349">
        <f t="shared" ref="U421:U423" si="153">S421</f>
        <v>0</v>
      </c>
    </row>
    <row r="422" spans="1:21" s="319" customFormat="1" ht="15" customHeight="1">
      <c r="A422" s="319">
        <v>412</v>
      </c>
      <c r="B422" s="319">
        <f t="shared" si="148"/>
        <v>7</v>
      </c>
      <c r="C422" s="320">
        <f t="shared" si="149"/>
        <v>7332113</v>
      </c>
      <c r="D422" s="320"/>
      <c r="E422" s="320"/>
      <c r="F422" s="347" t="s">
        <v>250</v>
      </c>
      <c r="G422" s="347" t="s">
        <v>250</v>
      </c>
      <c r="H422" s="347" t="s">
        <v>250</v>
      </c>
      <c r="I422" s="347" t="s">
        <v>250</v>
      </c>
      <c r="J422" s="347" t="s">
        <v>250</v>
      </c>
      <c r="K422" s="354">
        <v>7332113</v>
      </c>
      <c r="L422" s="347" t="s">
        <v>250</v>
      </c>
      <c r="M422" s="347" t="s">
        <v>250</v>
      </c>
      <c r="N422" s="354" t="s">
        <v>750</v>
      </c>
      <c r="O422" s="345"/>
      <c r="Q422" s="349">
        <f t="shared" si="152"/>
        <v>0</v>
      </c>
      <c r="S422" s="345"/>
      <c r="U422" s="349">
        <f t="shared" si="153"/>
        <v>0</v>
      </c>
    </row>
    <row r="423" spans="1:21" s="319" customFormat="1" ht="15" customHeight="1">
      <c r="A423" s="319">
        <v>413</v>
      </c>
      <c r="B423" s="319">
        <f t="shared" si="148"/>
        <v>7</v>
      </c>
      <c r="C423" s="320">
        <f t="shared" si="149"/>
        <v>7332118</v>
      </c>
      <c r="D423" s="320"/>
      <c r="E423" s="320"/>
      <c r="F423" s="347" t="s">
        <v>250</v>
      </c>
      <c r="G423" s="347" t="s">
        <v>250</v>
      </c>
      <c r="H423" s="347" t="s">
        <v>250</v>
      </c>
      <c r="I423" s="347" t="s">
        <v>250</v>
      </c>
      <c r="J423" s="347" t="s">
        <v>250</v>
      </c>
      <c r="K423" s="354">
        <v>7332118</v>
      </c>
      <c r="L423" s="347" t="s">
        <v>250</v>
      </c>
      <c r="M423" s="347" t="s">
        <v>250</v>
      </c>
      <c r="N423" s="354" t="s">
        <v>751</v>
      </c>
      <c r="O423" s="345"/>
      <c r="Q423" s="349">
        <f t="shared" si="152"/>
        <v>0</v>
      </c>
      <c r="S423" s="345"/>
      <c r="U423" s="349">
        <f t="shared" si="153"/>
        <v>0</v>
      </c>
    </row>
    <row r="424" spans="1:21" s="319" customFormat="1" ht="15" customHeight="1">
      <c r="A424" s="319">
        <v>414</v>
      </c>
      <c r="B424" s="319">
        <f t="shared" si="148"/>
        <v>6</v>
      </c>
      <c r="C424" s="320">
        <f t="shared" si="149"/>
        <v>733212</v>
      </c>
      <c r="D424" s="320"/>
      <c r="E424" s="320"/>
      <c r="F424" s="347" t="s">
        <v>250</v>
      </c>
      <c r="G424" s="347" t="s">
        <v>250</v>
      </c>
      <c r="H424" s="347" t="s">
        <v>250</v>
      </c>
      <c r="I424" s="347" t="s">
        <v>250</v>
      </c>
      <c r="J424" s="353">
        <v>733212</v>
      </c>
      <c r="K424" s="347" t="s">
        <v>250</v>
      </c>
      <c r="L424" s="347" t="s">
        <v>250</v>
      </c>
      <c r="M424" s="347" t="s">
        <v>250</v>
      </c>
      <c r="N424" s="353" t="s">
        <v>1026</v>
      </c>
      <c r="O424" s="345"/>
      <c r="Q424" s="349">
        <f>O424</f>
        <v>0</v>
      </c>
      <c r="S424" s="345"/>
      <c r="U424" s="349">
        <f>S424</f>
        <v>0</v>
      </c>
    </row>
    <row r="425" spans="1:21" s="319" customFormat="1" ht="15" customHeight="1">
      <c r="A425" s="319">
        <v>415</v>
      </c>
      <c r="B425" s="319">
        <f t="shared" si="148"/>
        <v>6</v>
      </c>
      <c r="C425" s="320">
        <f t="shared" si="149"/>
        <v>733213</v>
      </c>
      <c r="D425" s="320"/>
      <c r="E425" s="320"/>
      <c r="F425" s="347" t="s">
        <v>250</v>
      </c>
      <c r="G425" s="347" t="s">
        <v>250</v>
      </c>
      <c r="H425" s="347" t="s">
        <v>250</v>
      </c>
      <c r="I425" s="347" t="s">
        <v>250</v>
      </c>
      <c r="J425" s="353">
        <v>733213</v>
      </c>
      <c r="K425" s="347" t="s">
        <v>250</v>
      </c>
      <c r="L425" s="347" t="s">
        <v>250</v>
      </c>
      <c r="M425" s="347" t="s">
        <v>250</v>
      </c>
      <c r="N425" s="353" t="s">
        <v>489</v>
      </c>
      <c r="O425" s="345"/>
      <c r="Q425" s="349">
        <f>O425</f>
        <v>0</v>
      </c>
      <c r="S425" s="345"/>
      <c r="U425" s="349">
        <f>S425</f>
        <v>0</v>
      </c>
    </row>
    <row r="426" spans="1:21" s="319" customFormat="1" ht="15" customHeight="1">
      <c r="A426" s="319">
        <v>416</v>
      </c>
      <c r="B426" s="319">
        <f t="shared" si="148"/>
        <v>6</v>
      </c>
      <c r="C426" s="320">
        <f t="shared" si="149"/>
        <v>733214</v>
      </c>
      <c r="D426" s="320"/>
      <c r="E426" s="320"/>
      <c r="F426" s="347" t="s">
        <v>250</v>
      </c>
      <c r="G426" s="347" t="s">
        <v>250</v>
      </c>
      <c r="H426" s="347" t="s">
        <v>250</v>
      </c>
      <c r="I426" s="347" t="s">
        <v>250</v>
      </c>
      <c r="J426" s="353">
        <v>733214</v>
      </c>
      <c r="K426" s="347" t="s">
        <v>250</v>
      </c>
      <c r="L426" s="347" t="s">
        <v>250</v>
      </c>
      <c r="M426" s="347" t="s">
        <v>250</v>
      </c>
      <c r="N426" s="353" t="s">
        <v>490</v>
      </c>
      <c r="O426" s="345"/>
      <c r="Q426" s="349">
        <f>O426-Q427-Q428-Q429-Q430-Q431-Q432-Q433</f>
        <v>0</v>
      </c>
      <c r="S426" s="345"/>
      <c r="U426" s="349">
        <f>S426+U427+U428+U429+U430+U431+U432+U433</f>
        <v>0</v>
      </c>
    </row>
    <row r="427" spans="1:21" s="319" customFormat="1" ht="15" customHeight="1">
      <c r="A427" s="319">
        <v>417</v>
      </c>
      <c r="B427" s="319">
        <f t="shared" si="148"/>
        <v>7</v>
      </c>
      <c r="C427" s="320">
        <f t="shared" si="149"/>
        <v>7332141</v>
      </c>
      <c r="D427" s="320"/>
      <c r="E427" s="320"/>
      <c r="F427" s="347" t="s">
        <v>250</v>
      </c>
      <c r="G427" s="347" t="s">
        <v>250</v>
      </c>
      <c r="H427" s="347" t="s">
        <v>250</v>
      </c>
      <c r="I427" s="347" t="s">
        <v>250</v>
      </c>
      <c r="J427" s="347" t="s">
        <v>250</v>
      </c>
      <c r="K427" s="354">
        <v>7332141</v>
      </c>
      <c r="L427" s="347" t="s">
        <v>250</v>
      </c>
      <c r="M427" s="347" t="s">
        <v>250</v>
      </c>
      <c r="N427" s="354" t="s">
        <v>349</v>
      </c>
      <c r="O427" s="345"/>
      <c r="Q427" s="349">
        <f t="shared" ref="Q427:Q433" si="154">O427</f>
        <v>0</v>
      </c>
      <c r="S427" s="345"/>
      <c r="U427" s="349">
        <f t="shared" ref="U427:U433" si="155">S427</f>
        <v>0</v>
      </c>
    </row>
    <row r="428" spans="1:21" s="319" customFormat="1" ht="15" customHeight="1">
      <c r="A428" s="319">
        <v>418</v>
      </c>
      <c r="B428" s="319">
        <f t="shared" si="148"/>
        <v>7</v>
      </c>
      <c r="C428" s="320">
        <f t="shared" si="149"/>
        <v>7332142</v>
      </c>
      <c r="D428" s="320"/>
      <c r="E428" s="320"/>
      <c r="F428" s="347" t="s">
        <v>250</v>
      </c>
      <c r="G428" s="347" t="s">
        <v>250</v>
      </c>
      <c r="H428" s="347" t="s">
        <v>250</v>
      </c>
      <c r="I428" s="347" t="s">
        <v>250</v>
      </c>
      <c r="J428" s="347" t="s">
        <v>250</v>
      </c>
      <c r="K428" s="354">
        <v>7332142</v>
      </c>
      <c r="L428" s="347" t="s">
        <v>250</v>
      </c>
      <c r="M428" s="347" t="s">
        <v>250</v>
      </c>
      <c r="N428" s="354" t="s">
        <v>752</v>
      </c>
      <c r="O428" s="345"/>
      <c r="Q428" s="349">
        <f t="shared" si="154"/>
        <v>0</v>
      </c>
      <c r="S428" s="345"/>
      <c r="U428" s="349">
        <f t="shared" si="155"/>
        <v>0</v>
      </c>
    </row>
    <row r="429" spans="1:21" s="319" customFormat="1" ht="15" customHeight="1">
      <c r="A429" s="319">
        <v>419</v>
      </c>
      <c r="B429" s="319">
        <f t="shared" si="148"/>
        <v>7</v>
      </c>
      <c r="C429" s="320">
        <f t="shared" si="149"/>
        <v>7332143</v>
      </c>
      <c r="D429" s="320"/>
      <c r="E429" s="320"/>
      <c r="F429" s="347" t="s">
        <v>250</v>
      </c>
      <c r="G429" s="347" t="s">
        <v>250</v>
      </c>
      <c r="H429" s="347" t="s">
        <v>250</v>
      </c>
      <c r="I429" s="347" t="s">
        <v>250</v>
      </c>
      <c r="J429" s="347" t="s">
        <v>250</v>
      </c>
      <c r="K429" s="354">
        <v>7332143</v>
      </c>
      <c r="L429" s="347" t="s">
        <v>250</v>
      </c>
      <c r="M429" s="347" t="s">
        <v>250</v>
      </c>
      <c r="N429" s="354" t="s">
        <v>350</v>
      </c>
      <c r="O429" s="345"/>
      <c r="Q429" s="349">
        <f t="shared" si="154"/>
        <v>0</v>
      </c>
      <c r="S429" s="345"/>
      <c r="U429" s="349">
        <f t="shared" si="155"/>
        <v>0</v>
      </c>
    </row>
    <row r="430" spans="1:21" s="319" customFormat="1" ht="15" customHeight="1">
      <c r="A430" s="319">
        <v>420</v>
      </c>
      <c r="B430" s="319">
        <f t="shared" si="148"/>
        <v>7</v>
      </c>
      <c r="C430" s="320">
        <f t="shared" si="149"/>
        <v>7332144</v>
      </c>
      <c r="D430" s="320"/>
      <c r="E430" s="320"/>
      <c r="F430" s="347" t="s">
        <v>250</v>
      </c>
      <c r="G430" s="347" t="s">
        <v>250</v>
      </c>
      <c r="H430" s="347" t="s">
        <v>250</v>
      </c>
      <c r="I430" s="347" t="s">
        <v>250</v>
      </c>
      <c r="J430" s="347" t="s">
        <v>250</v>
      </c>
      <c r="K430" s="354">
        <v>7332144</v>
      </c>
      <c r="L430" s="347" t="s">
        <v>250</v>
      </c>
      <c r="M430" s="347" t="s">
        <v>250</v>
      </c>
      <c r="N430" s="354" t="s">
        <v>753</v>
      </c>
      <c r="O430" s="345"/>
      <c r="Q430" s="349">
        <f t="shared" si="154"/>
        <v>0</v>
      </c>
      <c r="S430" s="345"/>
      <c r="U430" s="349">
        <f t="shared" si="155"/>
        <v>0</v>
      </c>
    </row>
    <row r="431" spans="1:21" s="319" customFormat="1" ht="15" customHeight="1">
      <c r="A431" s="319">
        <v>421</v>
      </c>
      <c r="B431" s="319">
        <f t="shared" si="148"/>
        <v>7</v>
      </c>
      <c r="C431" s="320">
        <f t="shared" si="149"/>
        <v>7332145</v>
      </c>
      <c r="D431" s="320"/>
      <c r="E431" s="320"/>
      <c r="F431" s="347" t="s">
        <v>250</v>
      </c>
      <c r="G431" s="347" t="s">
        <v>250</v>
      </c>
      <c r="H431" s="347" t="s">
        <v>250</v>
      </c>
      <c r="I431" s="347" t="s">
        <v>250</v>
      </c>
      <c r="J431" s="347" t="s">
        <v>250</v>
      </c>
      <c r="K431" s="354">
        <v>7332145</v>
      </c>
      <c r="L431" s="347" t="s">
        <v>250</v>
      </c>
      <c r="M431" s="347" t="s">
        <v>250</v>
      </c>
      <c r="N431" s="354" t="s">
        <v>352</v>
      </c>
      <c r="O431" s="345"/>
      <c r="Q431" s="349">
        <f t="shared" si="154"/>
        <v>0</v>
      </c>
      <c r="S431" s="345"/>
      <c r="U431" s="349">
        <f t="shared" si="155"/>
        <v>0</v>
      </c>
    </row>
    <row r="432" spans="1:21" s="319" customFormat="1" ht="15" customHeight="1">
      <c r="A432" s="319">
        <v>422</v>
      </c>
      <c r="B432" s="319">
        <f t="shared" si="148"/>
        <v>7</v>
      </c>
      <c r="C432" s="320">
        <f t="shared" si="149"/>
        <v>7332146</v>
      </c>
      <c r="D432" s="320"/>
      <c r="E432" s="320"/>
      <c r="F432" s="347" t="s">
        <v>250</v>
      </c>
      <c r="G432" s="347" t="s">
        <v>250</v>
      </c>
      <c r="H432" s="347" t="s">
        <v>250</v>
      </c>
      <c r="I432" s="347" t="s">
        <v>250</v>
      </c>
      <c r="J432" s="347" t="s">
        <v>250</v>
      </c>
      <c r="K432" s="354">
        <v>7332146</v>
      </c>
      <c r="L432" s="347" t="s">
        <v>250</v>
      </c>
      <c r="M432" s="347" t="s">
        <v>250</v>
      </c>
      <c r="N432" s="354" t="s">
        <v>754</v>
      </c>
      <c r="O432" s="345"/>
      <c r="Q432" s="349">
        <f t="shared" si="154"/>
        <v>0</v>
      </c>
      <c r="S432" s="345"/>
      <c r="U432" s="349">
        <f t="shared" si="155"/>
        <v>0</v>
      </c>
    </row>
    <row r="433" spans="1:21" s="319" customFormat="1" ht="15" customHeight="1">
      <c r="A433" s="319">
        <v>423</v>
      </c>
      <c r="B433" s="319">
        <f t="shared" si="148"/>
        <v>7</v>
      </c>
      <c r="C433" s="320">
        <f t="shared" si="149"/>
        <v>7332148</v>
      </c>
      <c r="D433" s="320"/>
      <c r="E433" s="320"/>
      <c r="F433" s="347" t="s">
        <v>250</v>
      </c>
      <c r="G433" s="347" t="s">
        <v>250</v>
      </c>
      <c r="H433" s="347" t="s">
        <v>250</v>
      </c>
      <c r="I433" s="347" t="s">
        <v>250</v>
      </c>
      <c r="J433" s="347" t="s">
        <v>250</v>
      </c>
      <c r="K433" s="354">
        <v>7332148</v>
      </c>
      <c r="L433" s="347" t="s">
        <v>250</v>
      </c>
      <c r="M433" s="347" t="s">
        <v>250</v>
      </c>
      <c r="N433" s="354" t="s">
        <v>755</v>
      </c>
      <c r="O433" s="345"/>
      <c r="Q433" s="349">
        <f t="shared" si="154"/>
        <v>0</v>
      </c>
      <c r="S433" s="345"/>
      <c r="U433" s="349">
        <f t="shared" si="155"/>
        <v>0</v>
      </c>
    </row>
    <row r="434" spans="1:21" s="319" customFormat="1" ht="15" customHeight="1">
      <c r="A434" s="319">
        <v>424</v>
      </c>
      <c r="B434" s="319">
        <f t="shared" si="148"/>
        <v>6</v>
      </c>
      <c r="C434" s="320">
        <f t="shared" si="149"/>
        <v>733215</v>
      </c>
      <c r="D434" s="320"/>
      <c r="E434" s="320"/>
      <c r="F434" s="347" t="s">
        <v>250</v>
      </c>
      <c r="G434" s="347" t="s">
        <v>250</v>
      </c>
      <c r="H434" s="347" t="s">
        <v>250</v>
      </c>
      <c r="I434" s="347" t="s">
        <v>250</v>
      </c>
      <c r="J434" s="353">
        <v>733215</v>
      </c>
      <c r="K434" s="347" t="s">
        <v>250</v>
      </c>
      <c r="L434" s="347" t="s">
        <v>250</v>
      </c>
      <c r="M434" s="347" t="s">
        <v>250</v>
      </c>
      <c r="N434" s="353" t="s">
        <v>491</v>
      </c>
      <c r="O434" s="345"/>
      <c r="Q434" s="349">
        <f>O434-Q435-Q436-Q437-Q438-Q439-Q440</f>
        <v>0</v>
      </c>
      <c r="S434" s="345"/>
      <c r="U434" s="349">
        <f>S434+U435+U436+U437+U438+U439+U440</f>
        <v>0</v>
      </c>
    </row>
    <row r="435" spans="1:21" s="319" customFormat="1" ht="15" customHeight="1">
      <c r="A435" s="319">
        <v>425</v>
      </c>
      <c r="B435" s="319">
        <f t="shared" si="148"/>
        <v>7</v>
      </c>
      <c r="C435" s="320">
        <f t="shared" si="149"/>
        <v>7332151</v>
      </c>
      <c r="D435" s="320"/>
      <c r="E435" s="320"/>
      <c r="F435" s="347" t="s">
        <v>250</v>
      </c>
      <c r="G435" s="347" t="s">
        <v>250</v>
      </c>
      <c r="H435" s="347" t="s">
        <v>250</v>
      </c>
      <c r="I435" s="347" t="s">
        <v>250</v>
      </c>
      <c r="J435" s="347" t="s">
        <v>250</v>
      </c>
      <c r="K435" s="354">
        <v>7332151</v>
      </c>
      <c r="L435" s="347" t="s">
        <v>250</v>
      </c>
      <c r="M435" s="347" t="s">
        <v>250</v>
      </c>
      <c r="N435" s="354" t="s">
        <v>756</v>
      </c>
      <c r="O435" s="345"/>
      <c r="Q435" s="349">
        <f t="shared" ref="Q435:Q440" si="156">O435</f>
        <v>0</v>
      </c>
      <c r="S435" s="345"/>
      <c r="U435" s="349">
        <f t="shared" ref="U435:U440" si="157">S435</f>
        <v>0</v>
      </c>
    </row>
    <row r="436" spans="1:21" s="319" customFormat="1" ht="15" customHeight="1">
      <c r="A436" s="319">
        <v>426</v>
      </c>
      <c r="B436" s="319">
        <f t="shared" si="148"/>
        <v>7</v>
      </c>
      <c r="C436" s="320">
        <f t="shared" si="149"/>
        <v>7332152</v>
      </c>
      <c r="D436" s="320"/>
      <c r="E436" s="320"/>
      <c r="F436" s="347" t="s">
        <v>250</v>
      </c>
      <c r="G436" s="347" t="s">
        <v>250</v>
      </c>
      <c r="H436" s="347" t="s">
        <v>250</v>
      </c>
      <c r="I436" s="347" t="s">
        <v>250</v>
      </c>
      <c r="J436" s="347" t="s">
        <v>250</v>
      </c>
      <c r="K436" s="354">
        <v>7332152</v>
      </c>
      <c r="L436" s="347" t="s">
        <v>250</v>
      </c>
      <c r="M436" s="347" t="s">
        <v>250</v>
      </c>
      <c r="N436" s="354" t="s">
        <v>757</v>
      </c>
      <c r="O436" s="345"/>
      <c r="Q436" s="349">
        <f t="shared" si="156"/>
        <v>0</v>
      </c>
      <c r="S436" s="345"/>
      <c r="U436" s="349">
        <f t="shared" si="157"/>
        <v>0</v>
      </c>
    </row>
    <row r="437" spans="1:21" s="319" customFormat="1" ht="15" customHeight="1">
      <c r="A437" s="319">
        <v>427</v>
      </c>
      <c r="B437" s="319">
        <f t="shared" si="148"/>
        <v>7</v>
      </c>
      <c r="C437" s="320">
        <f t="shared" si="149"/>
        <v>7332153</v>
      </c>
      <c r="D437" s="320"/>
      <c r="E437" s="320"/>
      <c r="F437" s="347" t="s">
        <v>250</v>
      </c>
      <c r="G437" s="347" t="s">
        <v>250</v>
      </c>
      <c r="H437" s="347" t="s">
        <v>250</v>
      </c>
      <c r="I437" s="347" t="s">
        <v>250</v>
      </c>
      <c r="J437" s="347" t="s">
        <v>250</v>
      </c>
      <c r="K437" s="354">
        <v>7332153</v>
      </c>
      <c r="L437" s="347" t="s">
        <v>250</v>
      </c>
      <c r="M437" s="347" t="s">
        <v>250</v>
      </c>
      <c r="N437" s="354" t="s">
        <v>752</v>
      </c>
      <c r="O437" s="345"/>
      <c r="Q437" s="349">
        <f t="shared" si="156"/>
        <v>0</v>
      </c>
      <c r="S437" s="345"/>
      <c r="U437" s="349">
        <f t="shared" si="157"/>
        <v>0</v>
      </c>
    </row>
    <row r="438" spans="1:21" s="319" customFormat="1" ht="15" customHeight="1">
      <c r="A438" s="319">
        <v>428</v>
      </c>
      <c r="B438" s="319">
        <f t="shared" si="148"/>
        <v>7</v>
      </c>
      <c r="C438" s="320">
        <f t="shared" si="149"/>
        <v>7332154</v>
      </c>
      <c r="D438" s="320"/>
      <c r="E438" s="320"/>
      <c r="F438" s="347" t="s">
        <v>250</v>
      </c>
      <c r="G438" s="347" t="s">
        <v>250</v>
      </c>
      <c r="H438" s="347" t="s">
        <v>250</v>
      </c>
      <c r="I438" s="347" t="s">
        <v>250</v>
      </c>
      <c r="J438" s="347" t="s">
        <v>250</v>
      </c>
      <c r="K438" s="354">
        <v>7332154</v>
      </c>
      <c r="L438" s="347" t="s">
        <v>250</v>
      </c>
      <c r="M438" s="347" t="s">
        <v>250</v>
      </c>
      <c r="N438" s="354" t="s">
        <v>350</v>
      </c>
      <c r="O438" s="345"/>
      <c r="Q438" s="349">
        <f t="shared" si="156"/>
        <v>0</v>
      </c>
      <c r="S438" s="345"/>
      <c r="U438" s="349">
        <f t="shared" si="157"/>
        <v>0</v>
      </c>
    </row>
    <row r="439" spans="1:21" s="319" customFormat="1" ht="15" customHeight="1">
      <c r="A439" s="319">
        <v>429</v>
      </c>
      <c r="B439" s="319">
        <f t="shared" si="148"/>
        <v>7</v>
      </c>
      <c r="C439" s="320">
        <f t="shared" si="149"/>
        <v>7332155</v>
      </c>
      <c r="D439" s="320"/>
      <c r="E439" s="320"/>
      <c r="F439" s="347" t="s">
        <v>250</v>
      </c>
      <c r="G439" s="347" t="s">
        <v>250</v>
      </c>
      <c r="H439" s="347" t="s">
        <v>250</v>
      </c>
      <c r="I439" s="347" t="s">
        <v>250</v>
      </c>
      <c r="J439" s="347" t="s">
        <v>250</v>
      </c>
      <c r="K439" s="354">
        <v>7332155</v>
      </c>
      <c r="L439" s="347" t="s">
        <v>250</v>
      </c>
      <c r="M439" s="347" t="s">
        <v>250</v>
      </c>
      <c r="N439" s="354" t="s">
        <v>754</v>
      </c>
      <c r="O439" s="345"/>
      <c r="Q439" s="349">
        <f t="shared" si="156"/>
        <v>0</v>
      </c>
      <c r="S439" s="345"/>
      <c r="U439" s="349">
        <f t="shared" si="157"/>
        <v>0</v>
      </c>
    </row>
    <row r="440" spans="1:21" s="319" customFormat="1" ht="15" customHeight="1">
      <c r="A440" s="319">
        <v>430</v>
      </c>
      <c r="B440" s="319">
        <f t="shared" si="148"/>
        <v>7</v>
      </c>
      <c r="C440" s="320">
        <f t="shared" si="149"/>
        <v>7332158</v>
      </c>
      <c r="D440" s="320"/>
      <c r="E440" s="320"/>
      <c r="F440" s="347" t="s">
        <v>250</v>
      </c>
      <c r="G440" s="347" t="s">
        <v>250</v>
      </c>
      <c r="H440" s="347" t="s">
        <v>250</v>
      </c>
      <c r="I440" s="347" t="s">
        <v>250</v>
      </c>
      <c r="J440" s="347" t="s">
        <v>250</v>
      </c>
      <c r="K440" s="354">
        <v>7332158</v>
      </c>
      <c r="L440" s="347" t="s">
        <v>250</v>
      </c>
      <c r="M440" s="347" t="s">
        <v>250</v>
      </c>
      <c r="N440" s="354" t="s">
        <v>758</v>
      </c>
      <c r="O440" s="345"/>
      <c r="Q440" s="349">
        <f t="shared" si="156"/>
        <v>0</v>
      </c>
      <c r="S440" s="345"/>
      <c r="U440" s="349">
        <f t="shared" si="157"/>
        <v>0</v>
      </c>
    </row>
    <row r="441" spans="1:21" s="319" customFormat="1" ht="15" customHeight="1">
      <c r="A441" s="319">
        <v>431</v>
      </c>
      <c r="B441" s="319">
        <f t="shared" si="148"/>
        <v>6</v>
      </c>
      <c r="C441" s="320">
        <f t="shared" si="149"/>
        <v>733218</v>
      </c>
      <c r="D441" s="320"/>
      <c r="E441" s="320"/>
      <c r="F441" s="347" t="s">
        <v>250</v>
      </c>
      <c r="G441" s="347" t="s">
        <v>250</v>
      </c>
      <c r="H441" s="347" t="s">
        <v>250</v>
      </c>
      <c r="I441" s="347" t="s">
        <v>250</v>
      </c>
      <c r="J441" s="353">
        <v>733218</v>
      </c>
      <c r="K441" s="347" t="s">
        <v>250</v>
      </c>
      <c r="L441" s="347" t="s">
        <v>250</v>
      </c>
      <c r="M441" s="347" t="s">
        <v>250</v>
      </c>
      <c r="N441" s="353" t="s">
        <v>492</v>
      </c>
      <c r="O441" s="345"/>
      <c r="Q441" s="349">
        <f>O441</f>
        <v>0</v>
      </c>
      <c r="S441" s="345"/>
      <c r="U441" s="349">
        <f>S441</f>
        <v>0</v>
      </c>
    </row>
    <row r="442" spans="1:21" s="319" customFormat="1" ht="15" customHeight="1">
      <c r="A442" s="319">
        <v>432</v>
      </c>
      <c r="B442" s="319">
        <f t="shared" si="148"/>
        <v>5</v>
      </c>
      <c r="C442" s="320">
        <f t="shared" si="149"/>
        <v>73322</v>
      </c>
      <c r="D442" s="320"/>
      <c r="E442" s="320"/>
      <c r="F442" s="347" t="s">
        <v>250</v>
      </c>
      <c r="G442" s="347" t="s">
        <v>250</v>
      </c>
      <c r="H442" s="347" t="s">
        <v>250</v>
      </c>
      <c r="I442" s="348">
        <v>73322</v>
      </c>
      <c r="J442" s="347" t="s">
        <v>250</v>
      </c>
      <c r="K442" s="347" t="s">
        <v>250</v>
      </c>
      <c r="L442" s="347" t="s">
        <v>250</v>
      </c>
      <c r="M442" s="347" t="s">
        <v>250</v>
      </c>
      <c r="N442" s="348" t="s">
        <v>396</v>
      </c>
      <c r="O442" s="345"/>
      <c r="Q442" s="349">
        <f>O442-Q443-Q444-Q445</f>
        <v>0</v>
      </c>
      <c r="S442" s="345"/>
      <c r="U442" s="349">
        <f>S442+U443+U444+U445</f>
        <v>0</v>
      </c>
    </row>
    <row r="443" spans="1:21" s="319" customFormat="1" ht="15" customHeight="1">
      <c r="A443" s="319">
        <v>433</v>
      </c>
      <c r="B443" s="319">
        <f t="shared" si="148"/>
        <v>6</v>
      </c>
      <c r="C443" s="320">
        <f t="shared" si="149"/>
        <v>733221</v>
      </c>
      <c r="D443" s="320"/>
      <c r="E443" s="320"/>
      <c r="F443" s="347" t="s">
        <v>250</v>
      </c>
      <c r="G443" s="347" t="s">
        <v>250</v>
      </c>
      <c r="H443" s="347" t="s">
        <v>250</v>
      </c>
      <c r="I443" s="347" t="s">
        <v>250</v>
      </c>
      <c r="J443" s="353">
        <v>733221</v>
      </c>
      <c r="K443" s="347" t="s">
        <v>250</v>
      </c>
      <c r="L443" s="347" t="s">
        <v>250</v>
      </c>
      <c r="M443" s="347" t="s">
        <v>250</v>
      </c>
      <c r="N443" s="353" t="s">
        <v>759</v>
      </c>
      <c r="O443" s="345"/>
      <c r="Q443" s="349">
        <f t="shared" ref="Q443:Q445" si="158">O443</f>
        <v>0</v>
      </c>
      <c r="S443" s="345"/>
      <c r="U443" s="349">
        <f t="shared" ref="U443:U445" si="159">S443</f>
        <v>0</v>
      </c>
    </row>
    <row r="444" spans="1:21" s="319" customFormat="1" ht="15" customHeight="1">
      <c r="A444" s="319">
        <v>434</v>
      </c>
      <c r="B444" s="319">
        <f t="shared" si="148"/>
        <v>6</v>
      </c>
      <c r="C444" s="320">
        <f t="shared" si="149"/>
        <v>733222</v>
      </c>
      <c r="D444" s="320"/>
      <c r="E444" s="320"/>
      <c r="F444" s="347" t="s">
        <v>250</v>
      </c>
      <c r="G444" s="347" t="s">
        <v>250</v>
      </c>
      <c r="H444" s="347" t="s">
        <v>250</v>
      </c>
      <c r="I444" s="347" t="s">
        <v>250</v>
      </c>
      <c r="J444" s="353">
        <v>733222</v>
      </c>
      <c r="K444" s="347" t="s">
        <v>250</v>
      </c>
      <c r="L444" s="347" t="s">
        <v>250</v>
      </c>
      <c r="M444" s="347" t="s">
        <v>250</v>
      </c>
      <c r="N444" s="353" t="s">
        <v>760</v>
      </c>
      <c r="O444" s="345"/>
      <c r="Q444" s="349">
        <f t="shared" si="158"/>
        <v>0</v>
      </c>
      <c r="S444" s="345"/>
      <c r="U444" s="349">
        <f t="shared" si="159"/>
        <v>0</v>
      </c>
    </row>
    <row r="445" spans="1:21" s="319" customFormat="1" ht="15" customHeight="1">
      <c r="A445" s="319">
        <v>435</v>
      </c>
      <c r="B445" s="319">
        <f t="shared" si="148"/>
        <v>6</v>
      </c>
      <c r="C445" s="320">
        <f t="shared" si="149"/>
        <v>733228</v>
      </c>
      <c r="D445" s="320"/>
      <c r="E445" s="320"/>
      <c r="F445" s="347" t="s">
        <v>250</v>
      </c>
      <c r="G445" s="347" t="s">
        <v>250</v>
      </c>
      <c r="H445" s="347" t="s">
        <v>250</v>
      </c>
      <c r="I445" s="347" t="s">
        <v>250</v>
      </c>
      <c r="J445" s="353">
        <v>733228</v>
      </c>
      <c r="K445" s="347" t="s">
        <v>250</v>
      </c>
      <c r="L445" s="347" t="s">
        <v>250</v>
      </c>
      <c r="M445" s="347" t="s">
        <v>250</v>
      </c>
      <c r="N445" s="353" t="s">
        <v>761</v>
      </c>
      <c r="O445" s="345"/>
      <c r="Q445" s="349">
        <f t="shared" si="158"/>
        <v>0</v>
      </c>
      <c r="S445" s="345"/>
      <c r="U445" s="349">
        <f t="shared" si="159"/>
        <v>0</v>
      </c>
    </row>
    <row r="446" spans="1:21" s="319" customFormat="1" ht="15" customHeight="1">
      <c r="A446" s="319">
        <v>436</v>
      </c>
      <c r="B446" s="319">
        <f t="shared" si="148"/>
        <v>4</v>
      </c>
      <c r="C446" s="320">
        <f t="shared" si="149"/>
        <v>7333</v>
      </c>
      <c r="D446" s="320"/>
      <c r="E446" s="320"/>
      <c r="F446" s="347" t="s">
        <v>250</v>
      </c>
      <c r="G446" s="347" t="s">
        <v>250</v>
      </c>
      <c r="H446" s="355">
        <v>7333</v>
      </c>
      <c r="I446" s="347" t="s">
        <v>250</v>
      </c>
      <c r="J446" s="347" t="s">
        <v>250</v>
      </c>
      <c r="K446" s="347" t="s">
        <v>250</v>
      </c>
      <c r="L446" s="347" t="s">
        <v>250</v>
      </c>
      <c r="M446" s="347" t="s">
        <v>250</v>
      </c>
      <c r="N446" s="355" t="s">
        <v>762</v>
      </c>
      <c r="O446" s="345"/>
      <c r="Q446" s="349">
        <f>O446-SUM(Q447:Q468)</f>
        <v>0</v>
      </c>
      <c r="S446" s="345"/>
      <c r="U446" s="349">
        <f>S446+U447+U448+U460+U461+U465+U466+U467+U468</f>
        <v>0</v>
      </c>
    </row>
    <row r="447" spans="1:21" s="319" customFormat="1" ht="15" customHeight="1">
      <c r="A447" s="319">
        <v>437</v>
      </c>
      <c r="B447" s="319">
        <f t="shared" si="148"/>
        <v>5</v>
      </c>
      <c r="C447" s="320">
        <f t="shared" si="149"/>
        <v>73331</v>
      </c>
      <c r="D447" s="320"/>
      <c r="E447" s="320"/>
      <c r="F447" s="347" t="s">
        <v>250</v>
      </c>
      <c r="G447" s="347" t="s">
        <v>250</v>
      </c>
      <c r="H447" s="347" t="s">
        <v>250</v>
      </c>
      <c r="I447" s="348">
        <v>73331</v>
      </c>
      <c r="J447" s="347" t="s">
        <v>250</v>
      </c>
      <c r="K447" s="347" t="s">
        <v>250</v>
      </c>
      <c r="L447" s="347" t="s">
        <v>250</v>
      </c>
      <c r="M447" s="347" t="s">
        <v>250</v>
      </c>
      <c r="N447" s="348" t="s">
        <v>763</v>
      </c>
      <c r="O447" s="345"/>
      <c r="Q447" s="349">
        <f>O447</f>
        <v>0</v>
      </c>
      <c r="S447" s="345"/>
      <c r="U447" s="349">
        <f>S447</f>
        <v>0</v>
      </c>
    </row>
    <row r="448" spans="1:21" s="319" customFormat="1" ht="15" customHeight="1">
      <c r="A448" s="319">
        <v>438</v>
      </c>
      <c r="B448" s="319">
        <f t="shared" si="148"/>
        <v>5</v>
      </c>
      <c r="C448" s="320">
        <f t="shared" si="149"/>
        <v>73332</v>
      </c>
      <c r="D448" s="320"/>
      <c r="E448" s="320"/>
      <c r="F448" s="347" t="s">
        <v>250</v>
      </c>
      <c r="G448" s="347" t="s">
        <v>250</v>
      </c>
      <c r="H448" s="347" t="s">
        <v>250</v>
      </c>
      <c r="I448" s="348">
        <v>73332</v>
      </c>
      <c r="J448" s="347" t="s">
        <v>250</v>
      </c>
      <c r="K448" s="347" t="s">
        <v>250</v>
      </c>
      <c r="L448" s="347" t="s">
        <v>250</v>
      </c>
      <c r="M448" s="347" t="s">
        <v>250</v>
      </c>
      <c r="N448" s="348" t="s">
        <v>498</v>
      </c>
      <c r="O448" s="345"/>
      <c r="Q448" s="349">
        <f>O448-Q449-Q450-Q451-Q452-Q453-Q454-Q455-Q456-Q457-Q458-Q459</f>
        <v>0</v>
      </c>
      <c r="S448" s="345"/>
      <c r="U448" s="349">
        <f>S448+U449+U455+U459</f>
        <v>0</v>
      </c>
    </row>
    <row r="449" spans="1:21" s="319" customFormat="1" ht="15" customHeight="1">
      <c r="A449" s="319">
        <v>439</v>
      </c>
      <c r="B449" s="319">
        <f t="shared" si="148"/>
        <v>6</v>
      </c>
      <c r="C449" s="320">
        <f t="shared" si="149"/>
        <v>733321</v>
      </c>
      <c r="D449" s="320"/>
      <c r="E449" s="320"/>
      <c r="F449" s="347" t="s">
        <v>250</v>
      </c>
      <c r="G449" s="347" t="s">
        <v>250</v>
      </c>
      <c r="H449" s="347" t="s">
        <v>250</v>
      </c>
      <c r="I449" s="347" t="s">
        <v>250</v>
      </c>
      <c r="J449" s="353">
        <v>733321</v>
      </c>
      <c r="K449" s="347" t="s">
        <v>250</v>
      </c>
      <c r="L449" s="347" t="s">
        <v>250</v>
      </c>
      <c r="M449" s="347" t="s">
        <v>250</v>
      </c>
      <c r="N449" s="353" t="s">
        <v>764</v>
      </c>
      <c r="O449" s="345"/>
      <c r="Q449" s="349">
        <f>O449-Q450-Q451-Q452-Q453-Q454</f>
        <v>0</v>
      </c>
      <c r="S449" s="345"/>
      <c r="U449" s="349">
        <f>S449+U450+U451+U452+U453+U454</f>
        <v>0</v>
      </c>
    </row>
    <row r="450" spans="1:21" s="319" customFormat="1" ht="15" customHeight="1">
      <c r="A450" s="319">
        <v>440</v>
      </c>
      <c r="B450" s="319">
        <f t="shared" si="148"/>
        <v>7</v>
      </c>
      <c r="C450" s="320">
        <f t="shared" si="149"/>
        <v>7333211</v>
      </c>
      <c r="D450" s="320"/>
      <c r="E450" s="320"/>
      <c r="F450" s="347" t="s">
        <v>250</v>
      </c>
      <c r="G450" s="347" t="s">
        <v>250</v>
      </c>
      <c r="H450" s="347" t="s">
        <v>250</v>
      </c>
      <c r="I450" s="347" t="s">
        <v>250</v>
      </c>
      <c r="J450" s="347" t="s">
        <v>250</v>
      </c>
      <c r="K450" s="354">
        <v>7333211</v>
      </c>
      <c r="L450" s="347" t="s">
        <v>250</v>
      </c>
      <c r="M450" s="347" t="s">
        <v>250</v>
      </c>
      <c r="N450" s="354" t="s">
        <v>765</v>
      </c>
      <c r="O450" s="345"/>
      <c r="Q450" s="349">
        <f t="shared" ref="Q450:Q454" si="160">O450</f>
        <v>0</v>
      </c>
      <c r="S450" s="345"/>
      <c r="U450" s="349">
        <f t="shared" ref="U450:U454" si="161">S450</f>
        <v>0</v>
      </c>
    </row>
    <row r="451" spans="1:21" s="319" customFormat="1" ht="15" customHeight="1">
      <c r="A451" s="319">
        <v>441</v>
      </c>
      <c r="B451" s="319">
        <f t="shared" si="148"/>
        <v>7</v>
      </c>
      <c r="C451" s="320">
        <f t="shared" si="149"/>
        <v>7333212</v>
      </c>
      <c r="D451" s="320"/>
      <c r="E451" s="320"/>
      <c r="F451" s="347" t="s">
        <v>250</v>
      </c>
      <c r="G451" s="347" t="s">
        <v>250</v>
      </c>
      <c r="H451" s="347" t="s">
        <v>250</v>
      </c>
      <c r="I451" s="347" t="s">
        <v>250</v>
      </c>
      <c r="J451" s="347" t="s">
        <v>250</v>
      </c>
      <c r="K451" s="354">
        <v>7333212</v>
      </c>
      <c r="L451" s="347" t="s">
        <v>250</v>
      </c>
      <c r="M451" s="347" t="s">
        <v>250</v>
      </c>
      <c r="N451" s="354" t="s">
        <v>766</v>
      </c>
      <c r="O451" s="345"/>
      <c r="Q451" s="349">
        <f t="shared" si="160"/>
        <v>0</v>
      </c>
      <c r="S451" s="345"/>
      <c r="U451" s="349">
        <f t="shared" si="161"/>
        <v>0</v>
      </c>
    </row>
    <row r="452" spans="1:21" s="319" customFormat="1" ht="15" customHeight="1">
      <c r="A452" s="319">
        <v>442</v>
      </c>
      <c r="B452" s="319">
        <f t="shared" si="148"/>
        <v>7</v>
      </c>
      <c r="C452" s="320">
        <f t="shared" si="149"/>
        <v>7333213</v>
      </c>
      <c r="D452" s="320"/>
      <c r="E452" s="320"/>
      <c r="F452" s="347" t="s">
        <v>250</v>
      </c>
      <c r="G452" s="347" t="s">
        <v>250</v>
      </c>
      <c r="H452" s="347" t="s">
        <v>250</v>
      </c>
      <c r="I452" s="347" t="s">
        <v>250</v>
      </c>
      <c r="J452" s="347" t="s">
        <v>250</v>
      </c>
      <c r="K452" s="354">
        <v>7333213</v>
      </c>
      <c r="L452" s="347" t="s">
        <v>250</v>
      </c>
      <c r="M452" s="347" t="s">
        <v>250</v>
      </c>
      <c r="N452" s="354" t="s">
        <v>767</v>
      </c>
      <c r="O452" s="345"/>
      <c r="Q452" s="349">
        <f t="shared" si="160"/>
        <v>0</v>
      </c>
      <c r="S452" s="345"/>
      <c r="U452" s="349">
        <f t="shared" si="161"/>
        <v>0</v>
      </c>
    </row>
    <row r="453" spans="1:21" s="319" customFormat="1" ht="15" customHeight="1">
      <c r="A453" s="319">
        <v>443</v>
      </c>
      <c r="B453" s="319">
        <f t="shared" si="148"/>
        <v>7</v>
      </c>
      <c r="C453" s="320">
        <f t="shared" si="149"/>
        <v>7333214</v>
      </c>
      <c r="D453" s="320"/>
      <c r="E453" s="320"/>
      <c r="F453" s="347" t="s">
        <v>250</v>
      </c>
      <c r="G453" s="347" t="s">
        <v>250</v>
      </c>
      <c r="H453" s="347" t="s">
        <v>250</v>
      </c>
      <c r="I453" s="347" t="s">
        <v>250</v>
      </c>
      <c r="J453" s="347" t="s">
        <v>250</v>
      </c>
      <c r="K453" s="354">
        <v>7333214</v>
      </c>
      <c r="L453" s="347" t="s">
        <v>250</v>
      </c>
      <c r="M453" s="347" t="s">
        <v>250</v>
      </c>
      <c r="N453" s="354" t="s">
        <v>768</v>
      </c>
      <c r="O453" s="345"/>
      <c r="Q453" s="349">
        <f t="shared" si="160"/>
        <v>0</v>
      </c>
      <c r="S453" s="345"/>
      <c r="U453" s="349">
        <f t="shared" si="161"/>
        <v>0</v>
      </c>
    </row>
    <row r="454" spans="1:21" s="319" customFormat="1" ht="15" customHeight="1">
      <c r="A454" s="319">
        <v>444</v>
      </c>
      <c r="B454" s="319">
        <f t="shared" si="148"/>
        <v>7</v>
      </c>
      <c r="C454" s="320">
        <f t="shared" si="149"/>
        <v>7333218</v>
      </c>
      <c r="D454" s="320"/>
      <c r="E454" s="320"/>
      <c r="F454" s="347" t="s">
        <v>250</v>
      </c>
      <c r="G454" s="347" t="s">
        <v>250</v>
      </c>
      <c r="H454" s="347" t="s">
        <v>250</v>
      </c>
      <c r="I454" s="347" t="s">
        <v>250</v>
      </c>
      <c r="J454" s="347" t="s">
        <v>250</v>
      </c>
      <c r="K454" s="354">
        <v>7333218</v>
      </c>
      <c r="L454" s="347" t="s">
        <v>250</v>
      </c>
      <c r="M454" s="347" t="s">
        <v>250</v>
      </c>
      <c r="N454" s="354" t="s">
        <v>769</v>
      </c>
      <c r="O454" s="345"/>
      <c r="Q454" s="349">
        <f t="shared" si="160"/>
        <v>0</v>
      </c>
      <c r="S454" s="345"/>
      <c r="U454" s="349">
        <f t="shared" si="161"/>
        <v>0</v>
      </c>
    </row>
    <row r="455" spans="1:21" s="319" customFormat="1" ht="15" customHeight="1">
      <c r="A455" s="319">
        <v>445</v>
      </c>
      <c r="B455" s="319">
        <f t="shared" si="148"/>
        <v>6</v>
      </c>
      <c r="C455" s="320">
        <f t="shared" si="149"/>
        <v>733322</v>
      </c>
      <c r="D455" s="320"/>
      <c r="E455" s="320"/>
      <c r="F455" s="347" t="s">
        <v>250</v>
      </c>
      <c r="G455" s="347" t="s">
        <v>250</v>
      </c>
      <c r="H455" s="347" t="s">
        <v>250</v>
      </c>
      <c r="I455" s="347" t="s">
        <v>250</v>
      </c>
      <c r="J455" s="353">
        <v>733322</v>
      </c>
      <c r="K455" s="347" t="s">
        <v>250</v>
      </c>
      <c r="L455" s="347" t="s">
        <v>250</v>
      </c>
      <c r="M455" s="347" t="s">
        <v>250</v>
      </c>
      <c r="N455" s="353" t="s">
        <v>770</v>
      </c>
      <c r="O455" s="345"/>
      <c r="Q455" s="349">
        <f>O455-Q456-Q457-Q458</f>
        <v>0</v>
      </c>
      <c r="S455" s="345"/>
      <c r="U455" s="349">
        <f>S455+U456+U457+U458</f>
        <v>0</v>
      </c>
    </row>
    <row r="456" spans="1:21" s="319" customFormat="1" ht="15" customHeight="1">
      <c r="A456" s="319">
        <v>446</v>
      </c>
      <c r="B456" s="319">
        <f t="shared" si="148"/>
        <v>7</v>
      </c>
      <c r="C456" s="320">
        <f t="shared" si="149"/>
        <v>7333221</v>
      </c>
      <c r="D456" s="320"/>
      <c r="E456" s="320"/>
      <c r="F456" s="347" t="s">
        <v>250</v>
      </c>
      <c r="G456" s="347" t="s">
        <v>250</v>
      </c>
      <c r="H456" s="347" t="s">
        <v>250</v>
      </c>
      <c r="I456" s="347" t="s">
        <v>250</v>
      </c>
      <c r="J456" s="347" t="s">
        <v>250</v>
      </c>
      <c r="K456" s="354">
        <v>7333221</v>
      </c>
      <c r="L456" s="347" t="s">
        <v>250</v>
      </c>
      <c r="M456" s="347" t="s">
        <v>250</v>
      </c>
      <c r="N456" s="354" t="s">
        <v>771</v>
      </c>
      <c r="O456" s="345"/>
      <c r="Q456" s="349">
        <f t="shared" ref="Q456:Q458" si="162">O456</f>
        <v>0</v>
      </c>
      <c r="S456" s="345"/>
      <c r="U456" s="349">
        <f t="shared" ref="U456:U458" si="163">S456</f>
        <v>0</v>
      </c>
    </row>
    <row r="457" spans="1:21" s="319" customFormat="1" ht="15" customHeight="1">
      <c r="A457" s="319">
        <v>447</v>
      </c>
      <c r="B457" s="319">
        <f t="shared" si="148"/>
        <v>7</v>
      </c>
      <c r="C457" s="320">
        <f t="shared" si="149"/>
        <v>7333222</v>
      </c>
      <c r="D457" s="320"/>
      <c r="E457" s="320"/>
      <c r="F457" s="347" t="s">
        <v>250</v>
      </c>
      <c r="G457" s="347" t="s">
        <v>250</v>
      </c>
      <c r="H457" s="347" t="s">
        <v>250</v>
      </c>
      <c r="I457" s="347" t="s">
        <v>250</v>
      </c>
      <c r="J457" s="347" t="s">
        <v>250</v>
      </c>
      <c r="K457" s="354">
        <v>7333222</v>
      </c>
      <c r="L457" s="347" t="s">
        <v>250</v>
      </c>
      <c r="M457" s="347" t="s">
        <v>250</v>
      </c>
      <c r="N457" s="354" t="s">
        <v>772</v>
      </c>
      <c r="O457" s="345"/>
      <c r="Q457" s="349">
        <f t="shared" si="162"/>
        <v>0</v>
      </c>
      <c r="S457" s="345"/>
      <c r="U457" s="349">
        <f t="shared" si="163"/>
        <v>0</v>
      </c>
    </row>
    <row r="458" spans="1:21" s="319" customFormat="1" ht="15" customHeight="1">
      <c r="A458" s="319">
        <v>448</v>
      </c>
      <c r="B458" s="319">
        <f t="shared" si="148"/>
        <v>7</v>
      </c>
      <c r="C458" s="320">
        <f t="shared" si="149"/>
        <v>7333228</v>
      </c>
      <c r="D458" s="320"/>
      <c r="E458" s="320"/>
      <c r="F458" s="347" t="s">
        <v>250</v>
      </c>
      <c r="G458" s="347" t="s">
        <v>250</v>
      </c>
      <c r="H458" s="347" t="s">
        <v>250</v>
      </c>
      <c r="I458" s="347" t="s">
        <v>250</v>
      </c>
      <c r="J458" s="347" t="s">
        <v>250</v>
      </c>
      <c r="K458" s="354">
        <v>7333228</v>
      </c>
      <c r="L458" s="347" t="s">
        <v>250</v>
      </c>
      <c r="M458" s="347" t="s">
        <v>250</v>
      </c>
      <c r="N458" s="354" t="s">
        <v>773</v>
      </c>
      <c r="O458" s="345"/>
      <c r="Q458" s="349">
        <f t="shared" si="162"/>
        <v>0</v>
      </c>
      <c r="S458" s="345"/>
      <c r="U458" s="349">
        <f t="shared" si="163"/>
        <v>0</v>
      </c>
    </row>
    <row r="459" spans="1:21" s="319" customFormat="1" ht="15" customHeight="1">
      <c r="A459" s="319">
        <v>449</v>
      </c>
      <c r="B459" s="319">
        <f t="shared" ref="B459:B522" si="164">LEN(C459)</f>
        <v>6</v>
      </c>
      <c r="C459" s="320">
        <f t="shared" ref="C459:C522" si="165">MAX(F459:M459)</f>
        <v>733328</v>
      </c>
      <c r="D459" s="320"/>
      <c r="E459" s="320"/>
      <c r="F459" s="347" t="s">
        <v>250</v>
      </c>
      <c r="G459" s="347" t="s">
        <v>250</v>
      </c>
      <c r="H459" s="347" t="s">
        <v>250</v>
      </c>
      <c r="I459" s="347" t="s">
        <v>250</v>
      </c>
      <c r="J459" s="353">
        <v>733328</v>
      </c>
      <c r="K459" s="347" t="s">
        <v>250</v>
      </c>
      <c r="L459" s="347" t="s">
        <v>250</v>
      </c>
      <c r="M459" s="347" t="s">
        <v>250</v>
      </c>
      <c r="N459" s="353" t="s">
        <v>774</v>
      </c>
      <c r="O459" s="345"/>
      <c r="Q459" s="349">
        <f>O459</f>
        <v>0</v>
      </c>
      <c r="S459" s="345"/>
      <c r="U459" s="349">
        <f>S459</f>
        <v>0</v>
      </c>
    </row>
    <row r="460" spans="1:21" s="319" customFormat="1" ht="15" customHeight="1">
      <c r="A460" s="319">
        <v>450</v>
      </c>
      <c r="B460" s="319">
        <f t="shared" si="164"/>
        <v>5</v>
      </c>
      <c r="C460" s="320">
        <f t="shared" si="165"/>
        <v>73333</v>
      </c>
      <c r="D460" s="320"/>
      <c r="E460" s="320"/>
      <c r="F460" s="347" t="s">
        <v>250</v>
      </c>
      <c r="G460" s="347" t="s">
        <v>250</v>
      </c>
      <c r="H460" s="347" t="s">
        <v>250</v>
      </c>
      <c r="I460" s="348">
        <v>73333</v>
      </c>
      <c r="J460" s="347" t="s">
        <v>250</v>
      </c>
      <c r="K460" s="347" t="s">
        <v>250</v>
      </c>
      <c r="L460" s="347" t="s">
        <v>250</v>
      </c>
      <c r="M460" s="347" t="s">
        <v>250</v>
      </c>
      <c r="N460" s="348" t="s">
        <v>398</v>
      </c>
      <c r="O460" s="345"/>
      <c r="Q460" s="349">
        <f>O460</f>
        <v>0</v>
      </c>
      <c r="S460" s="345"/>
      <c r="U460" s="349">
        <f>S460</f>
        <v>0</v>
      </c>
    </row>
    <row r="461" spans="1:21" s="319" customFormat="1" ht="15" customHeight="1">
      <c r="A461" s="319">
        <v>451</v>
      </c>
      <c r="B461" s="319">
        <f t="shared" si="164"/>
        <v>5</v>
      </c>
      <c r="C461" s="320">
        <f t="shared" si="165"/>
        <v>73334</v>
      </c>
      <c r="D461" s="320"/>
      <c r="E461" s="320"/>
      <c r="F461" s="347" t="s">
        <v>250</v>
      </c>
      <c r="G461" s="347" t="s">
        <v>250</v>
      </c>
      <c r="H461" s="347" t="s">
        <v>250</v>
      </c>
      <c r="I461" s="348">
        <v>73334</v>
      </c>
      <c r="J461" s="347" t="s">
        <v>250</v>
      </c>
      <c r="K461" s="347" t="s">
        <v>250</v>
      </c>
      <c r="L461" s="347" t="s">
        <v>250</v>
      </c>
      <c r="M461" s="347" t="s">
        <v>250</v>
      </c>
      <c r="N461" s="348" t="s">
        <v>399</v>
      </c>
      <c r="O461" s="345"/>
      <c r="Q461" s="349">
        <f>O461-Q462-Q463-Q464</f>
        <v>0</v>
      </c>
      <c r="S461" s="345"/>
      <c r="U461" s="349">
        <f>S461+U462+U463+U464</f>
        <v>0</v>
      </c>
    </row>
    <row r="462" spans="1:21" s="319" customFormat="1" ht="15" customHeight="1">
      <c r="A462" s="319">
        <v>452</v>
      </c>
      <c r="B462" s="319">
        <f t="shared" si="164"/>
        <v>6</v>
      </c>
      <c r="C462" s="320">
        <f t="shared" si="165"/>
        <v>733341</v>
      </c>
      <c r="D462" s="320"/>
      <c r="E462" s="320"/>
      <c r="F462" s="347" t="s">
        <v>250</v>
      </c>
      <c r="G462" s="347" t="s">
        <v>250</v>
      </c>
      <c r="H462" s="347" t="s">
        <v>250</v>
      </c>
      <c r="I462" s="347" t="s">
        <v>250</v>
      </c>
      <c r="J462" s="353">
        <v>733341</v>
      </c>
      <c r="K462" s="347" t="s">
        <v>250</v>
      </c>
      <c r="L462" s="347" t="s">
        <v>250</v>
      </c>
      <c r="M462" s="347" t="s">
        <v>250</v>
      </c>
      <c r="N462" s="353" t="s">
        <v>399</v>
      </c>
      <c r="O462" s="345"/>
      <c r="Q462" s="349">
        <f t="shared" ref="Q462:Q464" si="166">O462</f>
        <v>0</v>
      </c>
      <c r="S462" s="345"/>
      <c r="U462" s="349">
        <f t="shared" ref="U462:U464" si="167">S462</f>
        <v>0</v>
      </c>
    </row>
    <row r="463" spans="1:21" s="319" customFormat="1" ht="15" customHeight="1">
      <c r="A463" s="319">
        <v>453</v>
      </c>
      <c r="B463" s="319">
        <f t="shared" si="164"/>
        <v>6</v>
      </c>
      <c r="C463" s="320">
        <f t="shared" si="165"/>
        <v>733342</v>
      </c>
      <c r="D463" s="320"/>
      <c r="E463" s="320"/>
      <c r="F463" s="347" t="s">
        <v>250</v>
      </c>
      <c r="G463" s="347" t="s">
        <v>250</v>
      </c>
      <c r="H463" s="347" t="s">
        <v>250</v>
      </c>
      <c r="I463" s="347" t="s">
        <v>250</v>
      </c>
      <c r="J463" s="353">
        <v>733342</v>
      </c>
      <c r="K463" s="347" t="s">
        <v>250</v>
      </c>
      <c r="L463" s="347" t="s">
        <v>250</v>
      </c>
      <c r="M463" s="347" t="s">
        <v>250</v>
      </c>
      <c r="N463" s="353" t="s">
        <v>1317</v>
      </c>
      <c r="O463" s="345"/>
      <c r="Q463" s="349">
        <f t="shared" si="166"/>
        <v>0</v>
      </c>
      <c r="S463" s="345"/>
      <c r="U463" s="349">
        <f t="shared" si="167"/>
        <v>0</v>
      </c>
    </row>
    <row r="464" spans="1:21" s="319" customFormat="1" ht="15" customHeight="1">
      <c r="A464" s="319">
        <v>454</v>
      </c>
      <c r="B464" s="319">
        <f t="shared" si="164"/>
        <v>6</v>
      </c>
      <c r="C464" s="320">
        <f t="shared" si="165"/>
        <v>733348</v>
      </c>
      <c r="D464" s="320"/>
      <c r="E464" s="320"/>
      <c r="F464" s="347" t="s">
        <v>250</v>
      </c>
      <c r="G464" s="347" t="s">
        <v>250</v>
      </c>
      <c r="H464" s="347" t="s">
        <v>250</v>
      </c>
      <c r="I464" s="347" t="s">
        <v>250</v>
      </c>
      <c r="J464" s="353">
        <v>733348</v>
      </c>
      <c r="K464" s="347" t="s">
        <v>250</v>
      </c>
      <c r="L464" s="347" t="s">
        <v>250</v>
      </c>
      <c r="M464" s="347" t="s">
        <v>250</v>
      </c>
      <c r="N464" s="353" t="s">
        <v>776</v>
      </c>
      <c r="O464" s="345"/>
      <c r="Q464" s="349">
        <f t="shared" si="166"/>
        <v>0</v>
      </c>
      <c r="S464" s="345"/>
      <c r="U464" s="349">
        <f t="shared" si="167"/>
        <v>0</v>
      </c>
    </row>
    <row r="465" spans="1:21" s="319" customFormat="1" ht="15" customHeight="1">
      <c r="A465" s="319">
        <v>455</v>
      </c>
      <c r="B465" s="319">
        <f t="shared" si="164"/>
        <v>5</v>
      </c>
      <c r="C465" s="320">
        <f t="shared" si="165"/>
        <v>73335</v>
      </c>
      <c r="D465" s="320"/>
      <c r="E465" s="320"/>
      <c r="F465" s="347" t="s">
        <v>250</v>
      </c>
      <c r="G465" s="347" t="s">
        <v>250</v>
      </c>
      <c r="H465" s="347" t="s">
        <v>250</v>
      </c>
      <c r="I465" s="348">
        <v>73335</v>
      </c>
      <c r="J465" s="347" t="s">
        <v>250</v>
      </c>
      <c r="K465" s="347" t="s">
        <v>250</v>
      </c>
      <c r="L465" s="347" t="s">
        <v>250</v>
      </c>
      <c r="M465" s="347" t="s">
        <v>250</v>
      </c>
      <c r="N465" s="348" t="s">
        <v>777</v>
      </c>
      <c r="O465" s="345"/>
      <c r="Q465" s="349">
        <f>O465</f>
        <v>0</v>
      </c>
      <c r="S465" s="345"/>
      <c r="U465" s="349">
        <f>S465</f>
        <v>0</v>
      </c>
    </row>
    <row r="466" spans="1:21" s="319" customFormat="1" ht="15" customHeight="1">
      <c r="A466" s="319">
        <v>456</v>
      </c>
      <c r="B466" s="319">
        <f t="shared" si="164"/>
        <v>5</v>
      </c>
      <c r="C466" s="320">
        <f t="shared" si="165"/>
        <v>73336</v>
      </c>
      <c r="D466" s="320"/>
      <c r="E466" s="320"/>
      <c r="F466" s="347" t="s">
        <v>250</v>
      </c>
      <c r="G466" s="347" t="s">
        <v>250</v>
      </c>
      <c r="H466" s="347" t="s">
        <v>250</v>
      </c>
      <c r="I466" s="348">
        <v>73336</v>
      </c>
      <c r="J466" s="347" t="s">
        <v>250</v>
      </c>
      <c r="K466" s="347" t="s">
        <v>250</v>
      </c>
      <c r="L466" s="347" t="s">
        <v>250</v>
      </c>
      <c r="M466" s="347" t="s">
        <v>250</v>
      </c>
      <c r="N466" s="348" t="s">
        <v>778</v>
      </c>
      <c r="O466" s="345"/>
      <c r="Q466" s="349">
        <f t="shared" ref="Q466:Q468" si="168">O466</f>
        <v>0</v>
      </c>
      <c r="S466" s="345"/>
      <c r="U466" s="349">
        <f t="shared" ref="U466:U468" si="169">S466</f>
        <v>0</v>
      </c>
    </row>
    <row r="467" spans="1:21" s="319" customFormat="1" ht="15" customHeight="1">
      <c r="A467" s="319">
        <v>457</v>
      </c>
      <c r="B467" s="319">
        <f t="shared" si="164"/>
        <v>5</v>
      </c>
      <c r="C467" s="320">
        <f t="shared" si="165"/>
        <v>73337</v>
      </c>
      <c r="D467" s="320"/>
      <c r="E467" s="320"/>
      <c r="F467" s="347" t="s">
        <v>250</v>
      </c>
      <c r="G467" s="347" t="s">
        <v>250</v>
      </c>
      <c r="H467" s="347" t="s">
        <v>250</v>
      </c>
      <c r="I467" s="348">
        <v>73337</v>
      </c>
      <c r="J467" s="347" t="s">
        <v>250</v>
      </c>
      <c r="K467" s="347" t="s">
        <v>250</v>
      </c>
      <c r="L467" s="347" t="s">
        <v>250</v>
      </c>
      <c r="M467" s="347" t="s">
        <v>250</v>
      </c>
      <c r="N467" s="348" t="s">
        <v>306</v>
      </c>
      <c r="O467" s="345"/>
      <c r="Q467" s="349">
        <f t="shared" si="168"/>
        <v>0</v>
      </c>
      <c r="S467" s="345"/>
      <c r="U467" s="349">
        <f t="shared" si="169"/>
        <v>0</v>
      </c>
    </row>
    <row r="468" spans="1:21" s="319" customFormat="1" ht="15" customHeight="1">
      <c r="A468" s="319">
        <v>458</v>
      </c>
      <c r="B468" s="319">
        <f t="shared" si="164"/>
        <v>5</v>
      </c>
      <c r="C468" s="320">
        <f t="shared" si="165"/>
        <v>73338</v>
      </c>
      <c r="D468" s="320"/>
      <c r="E468" s="320"/>
      <c r="F468" s="347" t="s">
        <v>250</v>
      </c>
      <c r="G468" s="347" t="s">
        <v>250</v>
      </c>
      <c r="H468" s="347" t="s">
        <v>250</v>
      </c>
      <c r="I468" s="348">
        <v>73338</v>
      </c>
      <c r="J468" s="347" t="s">
        <v>250</v>
      </c>
      <c r="K468" s="347" t="s">
        <v>250</v>
      </c>
      <c r="L468" s="347" t="s">
        <v>250</v>
      </c>
      <c r="M468" s="347" t="s">
        <v>250</v>
      </c>
      <c r="N468" s="348" t="s">
        <v>403</v>
      </c>
      <c r="O468" s="345"/>
      <c r="Q468" s="349">
        <f t="shared" si="168"/>
        <v>0</v>
      </c>
      <c r="S468" s="345"/>
      <c r="U468" s="349">
        <f t="shared" si="169"/>
        <v>0</v>
      </c>
    </row>
    <row r="469" spans="1:21" s="319" customFormat="1" ht="15" customHeight="1">
      <c r="A469" s="319">
        <v>459</v>
      </c>
      <c r="B469" s="319">
        <f t="shared" si="164"/>
        <v>4</v>
      </c>
      <c r="C469" s="320">
        <f t="shared" si="165"/>
        <v>7334</v>
      </c>
      <c r="D469" s="320"/>
      <c r="E469" s="320"/>
      <c r="F469" s="347" t="s">
        <v>250</v>
      </c>
      <c r="G469" s="347" t="s">
        <v>250</v>
      </c>
      <c r="H469" s="355">
        <v>7334</v>
      </c>
      <c r="I469" s="347" t="s">
        <v>250</v>
      </c>
      <c r="J469" s="347" t="s">
        <v>250</v>
      </c>
      <c r="K469" s="347" t="s">
        <v>250</v>
      </c>
      <c r="L469" s="347" t="s">
        <v>250</v>
      </c>
      <c r="M469" s="347" t="s">
        <v>250</v>
      </c>
      <c r="N469" s="355" t="s">
        <v>779</v>
      </c>
      <c r="O469" s="345"/>
      <c r="Q469" s="349">
        <f>O469</f>
        <v>0</v>
      </c>
      <c r="S469" s="345"/>
      <c r="U469" s="349">
        <f>S469</f>
        <v>0</v>
      </c>
    </row>
    <row r="470" spans="1:21" s="319" customFormat="1" ht="15" customHeight="1">
      <c r="A470" s="319">
        <v>460</v>
      </c>
      <c r="B470" s="319">
        <f t="shared" si="164"/>
        <v>3</v>
      </c>
      <c r="C470" s="320">
        <f t="shared" si="165"/>
        <v>734</v>
      </c>
      <c r="D470" s="320"/>
      <c r="E470" s="320"/>
      <c r="F470" s="347" t="s">
        <v>250</v>
      </c>
      <c r="G470" s="368">
        <v>734</v>
      </c>
      <c r="H470" s="347" t="s">
        <v>250</v>
      </c>
      <c r="I470" s="347" t="s">
        <v>250</v>
      </c>
      <c r="J470" s="347" t="s">
        <v>250</v>
      </c>
      <c r="K470" s="347" t="s">
        <v>250</v>
      </c>
      <c r="L470" s="347" t="s">
        <v>250</v>
      </c>
      <c r="M470" s="347" t="s">
        <v>250</v>
      </c>
      <c r="N470" s="368" t="s">
        <v>1318</v>
      </c>
      <c r="O470" s="345"/>
      <c r="Q470" s="349">
        <f>O470-Q471-Q472-Q473-Q474-Q475</f>
        <v>0</v>
      </c>
      <c r="S470" s="345"/>
      <c r="U470" s="349">
        <f>S470+U471+U472+U473+U474+U475</f>
        <v>0</v>
      </c>
    </row>
    <row r="471" spans="1:21" s="319" customFormat="1" ht="15" customHeight="1">
      <c r="A471" s="319">
        <v>461</v>
      </c>
      <c r="B471" s="319">
        <f t="shared" si="164"/>
        <v>4</v>
      </c>
      <c r="C471" s="320">
        <f t="shared" si="165"/>
        <v>7341</v>
      </c>
      <c r="D471" s="320"/>
      <c r="E471" s="320"/>
      <c r="F471" s="347" t="s">
        <v>250</v>
      </c>
      <c r="G471" s="347" t="s">
        <v>250</v>
      </c>
      <c r="H471" s="355">
        <v>7341</v>
      </c>
      <c r="I471" s="347" t="s">
        <v>250</v>
      </c>
      <c r="J471" s="347" t="s">
        <v>250</v>
      </c>
      <c r="K471" s="347" t="s">
        <v>250</v>
      </c>
      <c r="L471" s="347" t="s">
        <v>250</v>
      </c>
      <c r="M471" s="347" t="s">
        <v>250</v>
      </c>
      <c r="N471" s="355" t="s">
        <v>781</v>
      </c>
      <c r="O471" s="345"/>
      <c r="Q471" s="349">
        <f t="shared" ref="Q471:Q475" si="170">O471</f>
        <v>0</v>
      </c>
      <c r="S471" s="345"/>
      <c r="U471" s="349">
        <f t="shared" ref="U471:U475" si="171">S471</f>
        <v>0</v>
      </c>
    </row>
    <row r="472" spans="1:21" s="319" customFormat="1" ht="15" customHeight="1">
      <c r="A472" s="319">
        <v>462</v>
      </c>
      <c r="B472" s="319">
        <f t="shared" si="164"/>
        <v>4</v>
      </c>
      <c r="C472" s="320">
        <f t="shared" si="165"/>
        <v>7342</v>
      </c>
      <c r="D472" s="320"/>
      <c r="E472" s="320"/>
      <c r="F472" s="347" t="s">
        <v>250</v>
      </c>
      <c r="G472" s="347" t="s">
        <v>250</v>
      </c>
      <c r="H472" s="355">
        <v>7342</v>
      </c>
      <c r="I472" s="347" t="s">
        <v>250</v>
      </c>
      <c r="J472" s="347" t="s">
        <v>250</v>
      </c>
      <c r="K472" s="347" t="s">
        <v>250</v>
      </c>
      <c r="L472" s="347" t="s">
        <v>250</v>
      </c>
      <c r="M472" s="347" t="s">
        <v>250</v>
      </c>
      <c r="N472" s="355" t="s">
        <v>782</v>
      </c>
      <c r="O472" s="345"/>
      <c r="Q472" s="349">
        <f t="shared" si="170"/>
        <v>0</v>
      </c>
      <c r="S472" s="345"/>
      <c r="U472" s="349">
        <f t="shared" si="171"/>
        <v>0</v>
      </c>
    </row>
    <row r="473" spans="1:21" s="319" customFormat="1" ht="15" customHeight="1">
      <c r="A473" s="319">
        <v>463</v>
      </c>
      <c r="B473" s="319">
        <f t="shared" si="164"/>
        <v>4</v>
      </c>
      <c r="C473" s="320">
        <f t="shared" si="165"/>
        <v>7343</v>
      </c>
      <c r="D473" s="320"/>
      <c r="E473" s="320"/>
      <c r="F473" s="347" t="s">
        <v>250</v>
      </c>
      <c r="G473" s="347" t="s">
        <v>250</v>
      </c>
      <c r="H473" s="355">
        <v>7343</v>
      </c>
      <c r="I473" s="347" t="s">
        <v>250</v>
      </c>
      <c r="J473" s="347" t="s">
        <v>250</v>
      </c>
      <c r="K473" s="347" t="s">
        <v>250</v>
      </c>
      <c r="L473" s="347" t="s">
        <v>250</v>
      </c>
      <c r="M473" s="347" t="s">
        <v>250</v>
      </c>
      <c r="N473" s="355" t="s">
        <v>783</v>
      </c>
      <c r="O473" s="345"/>
      <c r="Q473" s="349">
        <f t="shared" si="170"/>
        <v>0</v>
      </c>
      <c r="S473" s="345"/>
      <c r="U473" s="349">
        <f t="shared" si="171"/>
        <v>0</v>
      </c>
    </row>
    <row r="474" spans="1:21" s="319" customFormat="1" ht="15" customHeight="1">
      <c r="A474" s="319">
        <v>464</v>
      </c>
      <c r="B474" s="319">
        <f t="shared" si="164"/>
        <v>4</v>
      </c>
      <c r="C474" s="320">
        <f t="shared" si="165"/>
        <v>7344</v>
      </c>
      <c r="D474" s="320"/>
      <c r="E474" s="320"/>
      <c r="F474" s="347" t="s">
        <v>250</v>
      </c>
      <c r="G474" s="347" t="s">
        <v>250</v>
      </c>
      <c r="H474" s="355">
        <v>7344</v>
      </c>
      <c r="I474" s="347" t="s">
        <v>250</v>
      </c>
      <c r="J474" s="347" t="s">
        <v>250</v>
      </c>
      <c r="K474" s="347" t="s">
        <v>250</v>
      </c>
      <c r="L474" s="347" t="s">
        <v>250</v>
      </c>
      <c r="M474" s="347" t="s">
        <v>250</v>
      </c>
      <c r="N474" s="355" t="s">
        <v>784</v>
      </c>
      <c r="O474" s="345"/>
      <c r="Q474" s="349">
        <f t="shared" si="170"/>
        <v>0</v>
      </c>
      <c r="S474" s="345"/>
      <c r="U474" s="349">
        <f t="shared" si="171"/>
        <v>0</v>
      </c>
    </row>
    <row r="475" spans="1:21" s="319" customFormat="1" ht="15" customHeight="1">
      <c r="A475" s="319">
        <v>465</v>
      </c>
      <c r="B475" s="319">
        <f t="shared" si="164"/>
        <v>4</v>
      </c>
      <c r="C475" s="320">
        <f t="shared" si="165"/>
        <v>7345</v>
      </c>
      <c r="D475" s="320"/>
      <c r="E475" s="320"/>
      <c r="F475" s="347" t="s">
        <v>250</v>
      </c>
      <c r="G475" s="347" t="s">
        <v>250</v>
      </c>
      <c r="H475" s="355">
        <v>7345</v>
      </c>
      <c r="I475" s="347" t="s">
        <v>250</v>
      </c>
      <c r="J475" s="347" t="s">
        <v>250</v>
      </c>
      <c r="K475" s="347" t="s">
        <v>250</v>
      </c>
      <c r="L475" s="347" t="s">
        <v>250</v>
      </c>
      <c r="M475" s="347" t="s">
        <v>250</v>
      </c>
      <c r="N475" s="355" t="s">
        <v>785</v>
      </c>
      <c r="O475" s="345"/>
      <c r="Q475" s="349">
        <f t="shared" si="170"/>
        <v>0</v>
      </c>
      <c r="S475" s="345"/>
      <c r="U475" s="349">
        <f t="shared" si="171"/>
        <v>0</v>
      </c>
    </row>
    <row r="476" spans="1:21" s="319" customFormat="1" ht="15" customHeight="1">
      <c r="A476" s="319">
        <v>466</v>
      </c>
      <c r="B476" s="319">
        <f t="shared" si="164"/>
        <v>3</v>
      </c>
      <c r="C476" s="320">
        <f t="shared" si="165"/>
        <v>735</v>
      </c>
      <c r="D476" s="320"/>
      <c r="E476" s="320"/>
      <c r="F476" s="347" t="s">
        <v>250</v>
      </c>
      <c r="G476" s="368">
        <v>735</v>
      </c>
      <c r="H476" s="347" t="s">
        <v>250</v>
      </c>
      <c r="I476" s="347" t="s">
        <v>250</v>
      </c>
      <c r="J476" s="347" t="s">
        <v>250</v>
      </c>
      <c r="K476" s="347" t="s">
        <v>250</v>
      </c>
      <c r="L476" s="347" t="s">
        <v>250</v>
      </c>
      <c r="M476" s="347" t="s">
        <v>250</v>
      </c>
      <c r="N476" s="368" t="s">
        <v>1319</v>
      </c>
      <c r="O476" s="345"/>
      <c r="Q476" s="349">
        <f>O476-Q477-Q478-Q479-Q480-Q481-Q482-Q483</f>
        <v>0</v>
      </c>
      <c r="S476" s="345"/>
      <c r="U476" s="349">
        <f>S476+U477+U482+U483</f>
        <v>0</v>
      </c>
    </row>
    <row r="477" spans="1:21" s="319" customFormat="1" ht="15" customHeight="1">
      <c r="A477" s="319">
        <v>467</v>
      </c>
      <c r="B477" s="319">
        <f t="shared" si="164"/>
        <v>4</v>
      </c>
      <c r="C477" s="320">
        <f t="shared" si="165"/>
        <v>7351</v>
      </c>
      <c r="D477" s="320"/>
      <c r="E477" s="320"/>
      <c r="F477" s="347" t="s">
        <v>250</v>
      </c>
      <c r="G477" s="347" t="s">
        <v>250</v>
      </c>
      <c r="H477" s="355">
        <v>7351</v>
      </c>
      <c r="I477" s="347" t="s">
        <v>250</v>
      </c>
      <c r="J477" s="347" t="s">
        <v>250</v>
      </c>
      <c r="K477" s="347" t="s">
        <v>250</v>
      </c>
      <c r="L477" s="347" t="s">
        <v>250</v>
      </c>
      <c r="M477" s="347" t="s">
        <v>250</v>
      </c>
      <c r="N477" s="355" t="s">
        <v>787</v>
      </c>
      <c r="O477" s="345"/>
      <c r="Q477" s="349">
        <f>O477-Q478-Q479-Q480-Q481</f>
        <v>0</v>
      </c>
      <c r="S477" s="345"/>
      <c r="U477" s="349">
        <f>S477+U478+U479+U480+U481</f>
        <v>0</v>
      </c>
    </row>
    <row r="478" spans="1:21" s="319" customFormat="1" ht="15" customHeight="1">
      <c r="A478" s="319">
        <v>468</v>
      </c>
      <c r="B478" s="319">
        <f t="shared" si="164"/>
        <v>5</v>
      </c>
      <c r="C478" s="320">
        <f t="shared" si="165"/>
        <v>73511</v>
      </c>
      <c r="D478" s="320"/>
      <c r="E478" s="320"/>
      <c r="F478" s="347" t="s">
        <v>250</v>
      </c>
      <c r="G478" s="347" t="s">
        <v>250</v>
      </c>
      <c r="H478" s="347" t="s">
        <v>250</v>
      </c>
      <c r="I478" s="348">
        <v>73511</v>
      </c>
      <c r="J478" s="347" t="s">
        <v>250</v>
      </c>
      <c r="K478" s="347" t="s">
        <v>250</v>
      </c>
      <c r="L478" s="347" t="s">
        <v>250</v>
      </c>
      <c r="M478" s="347" t="s">
        <v>250</v>
      </c>
      <c r="N478" s="348" t="s">
        <v>1320</v>
      </c>
      <c r="O478" s="345"/>
      <c r="Q478" s="349">
        <f t="shared" ref="Q478:Q481" si="172">O478</f>
        <v>0</v>
      </c>
      <c r="S478" s="345"/>
      <c r="U478" s="349">
        <f t="shared" ref="U478:U481" si="173">S478</f>
        <v>0</v>
      </c>
    </row>
    <row r="479" spans="1:21" s="319" customFormat="1" ht="15" customHeight="1">
      <c r="A479" s="319">
        <v>469</v>
      </c>
      <c r="B479" s="319">
        <f t="shared" si="164"/>
        <v>5</v>
      </c>
      <c r="C479" s="320">
        <f t="shared" si="165"/>
        <v>73512</v>
      </c>
      <c r="D479" s="320"/>
      <c r="E479" s="320"/>
      <c r="F479" s="347" t="s">
        <v>250</v>
      </c>
      <c r="G479" s="347" t="s">
        <v>250</v>
      </c>
      <c r="H479" s="347" t="s">
        <v>250</v>
      </c>
      <c r="I479" s="348">
        <v>73512</v>
      </c>
      <c r="J479" s="347" t="s">
        <v>250</v>
      </c>
      <c r="K479" s="347" t="s">
        <v>250</v>
      </c>
      <c r="L479" s="347" t="s">
        <v>250</v>
      </c>
      <c r="M479" s="347" t="s">
        <v>250</v>
      </c>
      <c r="N479" s="348" t="s">
        <v>1321</v>
      </c>
      <c r="O479" s="345"/>
      <c r="Q479" s="349">
        <f t="shared" si="172"/>
        <v>0</v>
      </c>
      <c r="S479" s="345"/>
      <c r="U479" s="349">
        <f t="shared" si="173"/>
        <v>0</v>
      </c>
    </row>
    <row r="480" spans="1:21" s="319" customFormat="1" ht="15" customHeight="1">
      <c r="A480" s="319">
        <v>470</v>
      </c>
      <c r="B480" s="319">
        <f t="shared" si="164"/>
        <v>5</v>
      </c>
      <c r="C480" s="320">
        <f t="shared" si="165"/>
        <v>73513</v>
      </c>
      <c r="D480" s="320"/>
      <c r="E480" s="320"/>
      <c r="F480" s="347" t="s">
        <v>250</v>
      </c>
      <c r="G480" s="347" t="s">
        <v>250</v>
      </c>
      <c r="H480" s="347" t="s">
        <v>250</v>
      </c>
      <c r="I480" s="348">
        <v>73513</v>
      </c>
      <c r="J480" s="347" t="s">
        <v>250</v>
      </c>
      <c r="K480" s="347" t="s">
        <v>250</v>
      </c>
      <c r="L480" s="347" t="s">
        <v>250</v>
      </c>
      <c r="M480" s="347" t="s">
        <v>250</v>
      </c>
      <c r="N480" s="348" t="s">
        <v>1322</v>
      </c>
      <c r="O480" s="345"/>
      <c r="Q480" s="349">
        <f t="shared" si="172"/>
        <v>0</v>
      </c>
      <c r="S480" s="345"/>
      <c r="U480" s="349">
        <f t="shared" si="173"/>
        <v>0</v>
      </c>
    </row>
    <row r="481" spans="1:21" s="319" customFormat="1" ht="15" customHeight="1">
      <c r="A481" s="319">
        <v>471</v>
      </c>
      <c r="B481" s="319">
        <f t="shared" si="164"/>
        <v>5</v>
      </c>
      <c r="C481" s="320">
        <f t="shared" si="165"/>
        <v>73518</v>
      </c>
      <c r="D481" s="320"/>
      <c r="E481" s="320"/>
      <c r="F481" s="347" t="s">
        <v>250</v>
      </c>
      <c r="G481" s="347" t="s">
        <v>250</v>
      </c>
      <c r="H481" s="347" t="s">
        <v>250</v>
      </c>
      <c r="I481" s="348">
        <v>73518</v>
      </c>
      <c r="J481" s="347" t="s">
        <v>250</v>
      </c>
      <c r="K481" s="347" t="s">
        <v>250</v>
      </c>
      <c r="L481" s="347" t="s">
        <v>250</v>
      </c>
      <c r="M481" s="347" t="s">
        <v>250</v>
      </c>
      <c r="N481" s="348" t="s">
        <v>1323</v>
      </c>
      <c r="O481" s="345"/>
      <c r="Q481" s="349">
        <f t="shared" si="172"/>
        <v>0</v>
      </c>
      <c r="S481" s="345"/>
      <c r="U481" s="349">
        <f t="shared" si="173"/>
        <v>0</v>
      </c>
    </row>
    <row r="482" spans="1:21" s="319" customFormat="1" ht="15" customHeight="1">
      <c r="A482" s="319">
        <v>472</v>
      </c>
      <c r="B482" s="319">
        <f t="shared" si="164"/>
        <v>4</v>
      </c>
      <c r="C482" s="320">
        <f t="shared" si="165"/>
        <v>7352</v>
      </c>
      <c r="D482" s="320"/>
      <c r="E482" s="320"/>
      <c r="F482" s="347" t="s">
        <v>250</v>
      </c>
      <c r="G482" s="347" t="s">
        <v>250</v>
      </c>
      <c r="H482" s="355">
        <v>7352</v>
      </c>
      <c r="I482" s="347" t="s">
        <v>250</v>
      </c>
      <c r="J482" s="347" t="s">
        <v>250</v>
      </c>
      <c r="K482" s="347" t="s">
        <v>250</v>
      </c>
      <c r="L482" s="347" t="s">
        <v>250</v>
      </c>
      <c r="M482" s="347" t="s">
        <v>250</v>
      </c>
      <c r="N482" s="355" t="s">
        <v>792</v>
      </c>
      <c r="O482" s="345"/>
      <c r="Q482" s="349">
        <f>O482</f>
        <v>0</v>
      </c>
      <c r="S482" s="345"/>
      <c r="U482" s="349">
        <f>S482</f>
        <v>0</v>
      </c>
    </row>
    <row r="483" spans="1:21" s="319" customFormat="1" ht="15" customHeight="1">
      <c r="A483" s="319">
        <v>473</v>
      </c>
      <c r="B483" s="319">
        <f t="shared" si="164"/>
        <v>4</v>
      </c>
      <c r="C483" s="320">
        <f t="shared" si="165"/>
        <v>7353</v>
      </c>
      <c r="D483" s="320"/>
      <c r="E483" s="320"/>
      <c r="F483" s="347" t="s">
        <v>250</v>
      </c>
      <c r="G483" s="347" t="s">
        <v>250</v>
      </c>
      <c r="H483" s="355">
        <v>7353</v>
      </c>
      <c r="I483" s="347" t="s">
        <v>250</v>
      </c>
      <c r="J483" s="347" t="s">
        <v>250</v>
      </c>
      <c r="K483" s="347" t="s">
        <v>250</v>
      </c>
      <c r="L483" s="347" t="s">
        <v>250</v>
      </c>
      <c r="M483" s="347" t="s">
        <v>250</v>
      </c>
      <c r="N483" s="355" t="s">
        <v>793</v>
      </c>
      <c r="O483" s="345"/>
      <c r="Q483" s="349">
        <f>O483</f>
        <v>0</v>
      </c>
      <c r="S483" s="345"/>
      <c r="U483" s="349">
        <f>S483</f>
        <v>0</v>
      </c>
    </row>
    <row r="484" spans="1:21" s="319" customFormat="1" ht="15" customHeight="1">
      <c r="A484" s="319">
        <v>474</v>
      </c>
      <c r="B484" s="319">
        <f t="shared" si="164"/>
        <v>2</v>
      </c>
      <c r="C484" s="320">
        <f t="shared" si="165"/>
        <v>74</v>
      </c>
      <c r="D484" s="320"/>
      <c r="E484" s="320"/>
      <c r="F484" s="365">
        <v>74</v>
      </c>
      <c r="G484" s="365" t="s">
        <v>250</v>
      </c>
      <c r="H484" s="365" t="s">
        <v>250</v>
      </c>
      <c r="I484" s="365" t="s">
        <v>250</v>
      </c>
      <c r="J484" s="365" t="s">
        <v>250</v>
      </c>
      <c r="K484" s="365" t="s">
        <v>250</v>
      </c>
      <c r="L484" s="365" t="s">
        <v>250</v>
      </c>
      <c r="M484" s="365" t="s">
        <v>250</v>
      </c>
      <c r="N484" s="365" t="s">
        <v>1324</v>
      </c>
      <c r="O484" s="366"/>
      <c r="Q484" s="367"/>
      <c r="R484" s="319" t="s">
        <v>250</v>
      </c>
      <c r="S484" s="367"/>
      <c r="U484" s="367"/>
    </row>
    <row r="485" spans="1:21" s="319" customFormat="1" ht="15" customHeight="1">
      <c r="A485" s="319">
        <v>475</v>
      </c>
      <c r="B485" s="319">
        <f t="shared" si="164"/>
        <v>3</v>
      </c>
      <c r="C485" s="320">
        <f t="shared" si="165"/>
        <v>741</v>
      </c>
      <c r="D485" s="320"/>
      <c r="E485" s="320"/>
      <c r="F485" s="347" t="s">
        <v>250</v>
      </c>
      <c r="G485" s="368">
        <v>741</v>
      </c>
      <c r="H485" s="347" t="s">
        <v>250</v>
      </c>
      <c r="I485" s="347" t="s">
        <v>250</v>
      </c>
      <c r="J485" s="347" t="s">
        <v>250</v>
      </c>
      <c r="K485" s="347" t="s">
        <v>250</v>
      </c>
      <c r="L485" s="347" t="s">
        <v>250</v>
      </c>
      <c r="M485" s="347" t="s">
        <v>250</v>
      </c>
      <c r="N485" s="368" t="s">
        <v>795</v>
      </c>
      <c r="O485" s="345"/>
      <c r="Q485" s="349">
        <f>O485-Q486-Q487-Q488-Q489-Q490-Q491-Q492-Q493-Q494-Q495-Q496-Q497</f>
        <v>0</v>
      </c>
      <c r="S485" s="345"/>
      <c r="U485" s="349">
        <f>S485+U486+U492+U493+U494+U495</f>
        <v>0</v>
      </c>
    </row>
    <row r="486" spans="1:21" s="319" customFormat="1" ht="15" customHeight="1">
      <c r="A486" s="319">
        <v>476</v>
      </c>
      <c r="B486" s="319">
        <f t="shared" si="164"/>
        <v>4</v>
      </c>
      <c r="C486" s="320">
        <f t="shared" si="165"/>
        <v>7411</v>
      </c>
      <c r="D486" s="320"/>
      <c r="E486" s="320"/>
      <c r="F486" s="347" t="s">
        <v>250</v>
      </c>
      <c r="G486" s="347" t="s">
        <v>250</v>
      </c>
      <c r="H486" s="355">
        <v>7411</v>
      </c>
      <c r="I486" s="347" t="s">
        <v>250</v>
      </c>
      <c r="J486" s="347" t="s">
        <v>250</v>
      </c>
      <c r="K486" s="347" t="s">
        <v>250</v>
      </c>
      <c r="L486" s="347" t="s">
        <v>250</v>
      </c>
      <c r="M486" s="347" t="s">
        <v>250</v>
      </c>
      <c r="N486" s="355" t="s">
        <v>796</v>
      </c>
      <c r="O486" s="345"/>
      <c r="Q486" s="349">
        <f>O486-Q487-Q488-Q489-Q490-Q491</f>
        <v>0</v>
      </c>
      <c r="S486" s="345"/>
      <c r="U486" s="349">
        <f>S486+U487+U488+U489+U490+U491</f>
        <v>0</v>
      </c>
    </row>
    <row r="487" spans="1:21" s="319" customFormat="1" ht="15" customHeight="1">
      <c r="A487" s="319">
        <v>477</v>
      </c>
      <c r="B487" s="319">
        <f t="shared" si="164"/>
        <v>5</v>
      </c>
      <c r="C487" s="320">
        <f t="shared" si="165"/>
        <v>74111</v>
      </c>
      <c r="D487" s="320"/>
      <c r="E487" s="320"/>
      <c r="F487" s="347" t="s">
        <v>250</v>
      </c>
      <c r="G487" s="347" t="s">
        <v>250</v>
      </c>
      <c r="H487" s="347" t="s">
        <v>250</v>
      </c>
      <c r="I487" s="348">
        <v>74111</v>
      </c>
      <c r="J487" s="347" t="s">
        <v>250</v>
      </c>
      <c r="K487" s="347" t="s">
        <v>250</v>
      </c>
      <c r="L487" s="347" t="s">
        <v>250</v>
      </c>
      <c r="M487" s="347" t="s">
        <v>250</v>
      </c>
      <c r="N487" s="348" t="s">
        <v>1325</v>
      </c>
      <c r="O487" s="345"/>
      <c r="Q487" s="349">
        <f t="shared" ref="Q487:Q491" si="174">O487</f>
        <v>0</v>
      </c>
      <c r="S487" s="345"/>
      <c r="U487" s="349">
        <f t="shared" ref="U487:U491" si="175">S487</f>
        <v>0</v>
      </c>
    </row>
    <row r="488" spans="1:21" s="319" customFormat="1" ht="15" customHeight="1">
      <c r="A488" s="319">
        <v>478</v>
      </c>
      <c r="B488" s="319">
        <f t="shared" si="164"/>
        <v>5</v>
      </c>
      <c r="C488" s="320">
        <f t="shared" si="165"/>
        <v>74112</v>
      </c>
      <c r="D488" s="320"/>
      <c r="E488" s="320"/>
      <c r="F488" s="347" t="s">
        <v>250</v>
      </c>
      <c r="G488" s="347" t="s">
        <v>250</v>
      </c>
      <c r="H488" s="347" t="s">
        <v>250</v>
      </c>
      <c r="I488" s="348">
        <v>74112</v>
      </c>
      <c r="J488" s="347" t="s">
        <v>250</v>
      </c>
      <c r="K488" s="347" t="s">
        <v>250</v>
      </c>
      <c r="L488" s="347" t="s">
        <v>250</v>
      </c>
      <c r="M488" s="347" t="s">
        <v>250</v>
      </c>
      <c r="N488" s="348" t="s">
        <v>1326</v>
      </c>
      <c r="O488" s="345"/>
      <c r="Q488" s="349">
        <f t="shared" si="174"/>
        <v>0</v>
      </c>
      <c r="S488" s="345"/>
      <c r="U488" s="349">
        <f t="shared" si="175"/>
        <v>0</v>
      </c>
    </row>
    <row r="489" spans="1:21" s="319" customFormat="1" ht="15" customHeight="1">
      <c r="A489" s="319">
        <v>479</v>
      </c>
      <c r="B489" s="319">
        <f t="shared" si="164"/>
        <v>5</v>
      </c>
      <c r="C489" s="320">
        <f t="shared" si="165"/>
        <v>74113</v>
      </c>
      <c r="D489" s="320"/>
      <c r="E489" s="320"/>
      <c r="F489" s="347" t="s">
        <v>250</v>
      </c>
      <c r="G489" s="347" t="s">
        <v>250</v>
      </c>
      <c r="H489" s="347" t="s">
        <v>250</v>
      </c>
      <c r="I489" s="348">
        <v>74113</v>
      </c>
      <c r="J489" s="347" t="s">
        <v>250</v>
      </c>
      <c r="K489" s="347" t="s">
        <v>250</v>
      </c>
      <c r="L489" s="347" t="s">
        <v>250</v>
      </c>
      <c r="M489" s="347" t="s">
        <v>250</v>
      </c>
      <c r="N489" s="348" t="s">
        <v>1327</v>
      </c>
      <c r="O489" s="345"/>
      <c r="Q489" s="349">
        <f t="shared" si="174"/>
        <v>0</v>
      </c>
      <c r="S489" s="345"/>
      <c r="U489" s="349">
        <f t="shared" si="175"/>
        <v>0</v>
      </c>
    </row>
    <row r="490" spans="1:21" s="319" customFormat="1" ht="15" customHeight="1">
      <c r="A490" s="319">
        <v>480</v>
      </c>
      <c r="B490" s="319">
        <f t="shared" si="164"/>
        <v>5</v>
      </c>
      <c r="C490" s="320">
        <f t="shared" si="165"/>
        <v>74114</v>
      </c>
      <c r="D490" s="320"/>
      <c r="E490" s="320"/>
      <c r="F490" s="347" t="s">
        <v>250</v>
      </c>
      <c r="G490" s="347" t="s">
        <v>250</v>
      </c>
      <c r="H490" s="347" t="s">
        <v>250</v>
      </c>
      <c r="I490" s="348">
        <v>74114</v>
      </c>
      <c r="J490" s="347" t="s">
        <v>250</v>
      </c>
      <c r="K490" s="347" t="s">
        <v>250</v>
      </c>
      <c r="L490" s="347" t="s">
        <v>250</v>
      </c>
      <c r="M490" s="347" t="s">
        <v>250</v>
      </c>
      <c r="N490" s="348" t="s">
        <v>1328</v>
      </c>
      <c r="O490" s="345"/>
      <c r="Q490" s="349">
        <f t="shared" si="174"/>
        <v>0</v>
      </c>
      <c r="S490" s="345"/>
      <c r="U490" s="349">
        <f t="shared" si="175"/>
        <v>0</v>
      </c>
    </row>
    <row r="491" spans="1:21" s="319" customFormat="1" ht="15" customHeight="1">
      <c r="A491" s="319">
        <v>481</v>
      </c>
      <c r="B491" s="319">
        <f t="shared" si="164"/>
        <v>5</v>
      </c>
      <c r="C491" s="320">
        <f t="shared" si="165"/>
        <v>74118</v>
      </c>
      <c r="D491" s="320"/>
      <c r="E491" s="320"/>
      <c r="F491" s="347" t="s">
        <v>250</v>
      </c>
      <c r="G491" s="347" t="s">
        <v>250</v>
      </c>
      <c r="H491" s="347" t="s">
        <v>250</v>
      </c>
      <c r="I491" s="348">
        <v>74118</v>
      </c>
      <c r="J491" s="347" t="s">
        <v>250</v>
      </c>
      <c r="K491" s="347" t="s">
        <v>250</v>
      </c>
      <c r="L491" s="347" t="s">
        <v>250</v>
      </c>
      <c r="M491" s="347" t="s">
        <v>250</v>
      </c>
      <c r="N491" s="348" t="s">
        <v>1329</v>
      </c>
      <c r="O491" s="345"/>
      <c r="Q491" s="349">
        <f t="shared" si="174"/>
        <v>0</v>
      </c>
      <c r="S491" s="345"/>
      <c r="U491" s="349">
        <f t="shared" si="175"/>
        <v>0</v>
      </c>
    </row>
    <row r="492" spans="1:21" s="319" customFormat="1" ht="15" customHeight="1">
      <c r="A492" s="319">
        <v>482</v>
      </c>
      <c r="B492" s="319">
        <f t="shared" si="164"/>
        <v>4</v>
      </c>
      <c r="C492" s="320">
        <f t="shared" si="165"/>
        <v>7412</v>
      </c>
      <c r="D492" s="320"/>
      <c r="E492" s="320"/>
      <c r="F492" s="347" t="s">
        <v>250</v>
      </c>
      <c r="G492" s="347" t="s">
        <v>250</v>
      </c>
      <c r="H492" s="355">
        <v>7412</v>
      </c>
      <c r="I492" s="347" t="s">
        <v>250</v>
      </c>
      <c r="J492" s="347" t="s">
        <v>250</v>
      </c>
      <c r="K492" s="347" t="s">
        <v>250</v>
      </c>
      <c r="L492" s="347" t="s">
        <v>250</v>
      </c>
      <c r="M492" s="347" t="s">
        <v>250</v>
      </c>
      <c r="N492" s="355" t="s">
        <v>797</v>
      </c>
      <c r="O492" s="345"/>
      <c r="Q492" s="349">
        <f>O492</f>
        <v>0</v>
      </c>
      <c r="S492" s="345"/>
      <c r="U492" s="349">
        <f>S492</f>
        <v>0</v>
      </c>
    </row>
    <row r="493" spans="1:21" s="319" customFormat="1" ht="15" customHeight="1">
      <c r="A493" s="319">
        <v>483</v>
      </c>
      <c r="B493" s="319">
        <f t="shared" si="164"/>
        <v>4</v>
      </c>
      <c r="C493" s="320">
        <f t="shared" si="165"/>
        <v>7413</v>
      </c>
      <c r="D493" s="320"/>
      <c r="E493" s="320"/>
      <c r="F493" s="347" t="s">
        <v>250</v>
      </c>
      <c r="G493" s="347" t="s">
        <v>250</v>
      </c>
      <c r="H493" s="355">
        <v>7413</v>
      </c>
      <c r="I493" s="347" t="s">
        <v>250</v>
      </c>
      <c r="J493" s="347" t="s">
        <v>250</v>
      </c>
      <c r="K493" s="347" t="s">
        <v>250</v>
      </c>
      <c r="L493" s="347" t="s">
        <v>250</v>
      </c>
      <c r="M493" s="347" t="s">
        <v>250</v>
      </c>
      <c r="N493" s="355" t="s">
        <v>1310</v>
      </c>
      <c r="O493" s="345"/>
      <c r="Q493" s="349">
        <f t="shared" ref="Q493:Q494" si="176">O493</f>
        <v>0</v>
      </c>
      <c r="S493" s="345"/>
      <c r="U493" s="349">
        <f t="shared" ref="U493:U494" si="177">S493</f>
        <v>0</v>
      </c>
    </row>
    <row r="494" spans="1:21" s="319" customFormat="1" ht="15" customHeight="1">
      <c r="A494" s="319">
        <v>484</v>
      </c>
      <c r="B494" s="319">
        <f t="shared" si="164"/>
        <v>4</v>
      </c>
      <c r="C494" s="320">
        <f t="shared" si="165"/>
        <v>7414</v>
      </c>
      <c r="D494" s="320"/>
      <c r="E494" s="320"/>
      <c r="F494" s="347" t="s">
        <v>250</v>
      </c>
      <c r="G494" s="347" t="s">
        <v>250</v>
      </c>
      <c r="H494" s="355">
        <v>7414</v>
      </c>
      <c r="I494" s="347" t="s">
        <v>250</v>
      </c>
      <c r="J494" s="347" t="s">
        <v>250</v>
      </c>
      <c r="K494" s="347" t="s">
        <v>250</v>
      </c>
      <c r="L494" s="347" t="s">
        <v>250</v>
      </c>
      <c r="M494" s="347" t="s">
        <v>250</v>
      </c>
      <c r="N494" s="355" t="s">
        <v>799</v>
      </c>
      <c r="O494" s="345"/>
      <c r="Q494" s="349">
        <f t="shared" si="176"/>
        <v>0</v>
      </c>
      <c r="S494" s="345"/>
      <c r="U494" s="349">
        <f t="shared" si="177"/>
        <v>0</v>
      </c>
    </row>
    <row r="495" spans="1:21" s="319" customFormat="1" ht="15" customHeight="1">
      <c r="A495" s="319">
        <v>485</v>
      </c>
      <c r="B495" s="319">
        <f t="shared" si="164"/>
        <v>4</v>
      </c>
      <c r="C495" s="320">
        <f t="shared" si="165"/>
        <v>7415</v>
      </c>
      <c r="D495" s="320"/>
      <c r="E495" s="320"/>
      <c r="F495" s="347" t="s">
        <v>250</v>
      </c>
      <c r="G495" s="347" t="s">
        <v>250</v>
      </c>
      <c r="H495" s="355">
        <v>7415</v>
      </c>
      <c r="I495" s="347" t="s">
        <v>250</v>
      </c>
      <c r="J495" s="347" t="s">
        <v>250</v>
      </c>
      <c r="K495" s="347" t="s">
        <v>250</v>
      </c>
      <c r="L495" s="347" t="s">
        <v>250</v>
      </c>
      <c r="M495" s="347" t="s">
        <v>250</v>
      </c>
      <c r="N495" s="355" t="s">
        <v>800</v>
      </c>
      <c r="O495" s="345"/>
      <c r="Q495" s="349">
        <f>O495-Q496-Q497</f>
        <v>0</v>
      </c>
      <c r="S495" s="345"/>
      <c r="U495" s="349">
        <f>S495+U496+U497</f>
        <v>0</v>
      </c>
    </row>
    <row r="496" spans="1:21" s="319" customFormat="1" ht="15" customHeight="1">
      <c r="A496" s="319">
        <v>486</v>
      </c>
      <c r="B496" s="319">
        <f t="shared" si="164"/>
        <v>5</v>
      </c>
      <c r="C496" s="320">
        <f t="shared" si="165"/>
        <v>74151</v>
      </c>
      <c r="D496" s="320"/>
      <c r="E496" s="320"/>
      <c r="F496" s="347" t="s">
        <v>250</v>
      </c>
      <c r="G496" s="347" t="s">
        <v>250</v>
      </c>
      <c r="H496" s="347" t="s">
        <v>250</v>
      </c>
      <c r="I496" s="348">
        <v>74151</v>
      </c>
      <c r="J496" s="347" t="s">
        <v>250</v>
      </c>
      <c r="K496" s="347" t="s">
        <v>250</v>
      </c>
      <c r="L496" s="347" t="s">
        <v>250</v>
      </c>
      <c r="M496" s="347" t="s">
        <v>250</v>
      </c>
      <c r="N496" s="348" t="s">
        <v>801</v>
      </c>
      <c r="O496" s="345"/>
      <c r="Q496" s="349">
        <f t="shared" ref="Q496:Q497" si="178">O496</f>
        <v>0</v>
      </c>
      <c r="S496" s="345"/>
      <c r="U496" s="349">
        <f t="shared" ref="U496:U497" si="179">S496</f>
        <v>0</v>
      </c>
    </row>
    <row r="497" spans="1:21" s="319" customFormat="1" ht="15" customHeight="1">
      <c r="A497" s="319">
        <v>487</v>
      </c>
      <c r="B497" s="319">
        <f t="shared" si="164"/>
        <v>5</v>
      </c>
      <c r="C497" s="320">
        <f t="shared" si="165"/>
        <v>74158</v>
      </c>
      <c r="D497" s="320"/>
      <c r="E497" s="320"/>
      <c r="F497" s="347" t="s">
        <v>250</v>
      </c>
      <c r="G497" s="347" t="s">
        <v>250</v>
      </c>
      <c r="H497" s="347" t="s">
        <v>250</v>
      </c>
      <c r="I497" s="348">
        <v>74158</v>
      </c>
      <c r="J497" s="347" t="s">
        <v>250</v>
      </c>
      <c r="K497" s="347" t="s">
        <v>250</v>
      </c>
      <c r="L497" s="347" t="s">
        <v>250</v>
      </c>
      <c r="M497" s="347" t="s">
        <v>250</v>
      </c>
      <c r="N497" s="348" t="s">
        <v>804</v>
      </c>
      <c r="O497" s="345"/>
      <c r="Q497" s="349">
        <f t="shared" si="178"/>
        <v>0</v>
      </c>
      <c r="S497" s="345"/>
      <c r="U497" s="349">
        <f t="shared" si="179"/>
        <v>0</v>
      </c>
    </row>
    <row r="498" spans="1:21" s="319" customFormat="1" ht="15" customHeight="1">
      <c r="A498" s="319">
        <v>488</v>
      </c>
      <c r="B498" s="319">
        <f t="shared" si="164"/>
        <v>3</v>
      </c>
      <c r="C498" s="320">
        <f t="shared" si="165"/>
        <v>742</v>
      </c>
      <c r="D498" s="320"/>
      <c r="E498" s="320"/>
      <c r="F498" s="347" t="s">
        <v>250</v>
      </c>
      <c r="G498" s="368">
        <v>742</v>
      </c>
      <c r="H498" s="347" t="s">
        <v>250</v>
      </c>
      <c r="I498" s="347" t="s">
        <v>250</v>
      </c>
      <c r="J498" s="347" t="s">
        <v>250</v>
      </c>
      <c r="K498" s="347" t="s">
        <v>250</v>
      </c>
      <c r="L498" s="347" t="s">
        <v>250</v>
      </c>
      <c r="M498" s="347" t="s">
        <v>250</v>
      </c>
      <c r="N498" s="368" t="s">
        <v>1330</v>
      </c>
      <c r="O498" s="345"/>
      <c r="Q498" s="349">
        <f>O498</f>
        <v>0</v>
      </c>
      <c r="S498" s="345"/>
      <c r="U498" s="349">
        <f>S498</f>
        <v>0</v>
      </c>
    </row>
    <row r="499" spans="1:21" s="319" customFormat="1" ht="15" customHeight="1">
      <c r="A499" s="319">
        <v>489</v>
      </c>
      <c r="B499" s="319">
        <f t="shared" si="164"/>
        <v>3</v>
      </c>
      <c r="C499" s="320">
        <f t="shared" si="165"/>
        <v>743</v>
      </c>
      <c r="D499" s="320"/>
      <c r="E499" s="320"/>
      <c r="F499" s="347" t="s">
        <v>250</v>
      </c>
      <c r="G499" s="368">
        <v>743</v>
      </c>
      <c r="H499" s="347" t="s">
        <v>250</v>
      </c>
      <c r="I499" s="347" t="s">
        <v>250</v>
      </c>
      <c r="J499" s="347" t="s">
        <v>250</v>
      </c>
      <c r="K499" s="347" t="s">
        <v>250</v>
      </c>
      <c r="L499" s="347" t="s">
        <v>250</v>
      </c>
      <c r="M499" s="347" t="s">
        <v>250</v>
      </c>
      <c r="N499" s="368" t="s">
        <v>1331</v>
      </c>
      <c r="O499" s="345"/>
      <c r="Q499" s="349">
        <f>O499</f>
        <v>0</v>
      </c>
      <c r="S499" s="345"/>
      <c r="U499" s="349">
        <f>S499</f>
        <v>0</v>
      </c>
    </row>
    <row r="500" spans="1:21" s="319" customFormat="1" ht="15" customHeight="1">
      <c r="A500" s="319">
        <v>490</v>
      </c>
      <c r="B500" s="319">
        <f t="shared" si="164"/>
        <v>3</v>
      </c>
      <c r="C500" s="320">
        <f t="shared" si="165"/>
        <v>744</v>
      </c>
      <c r="D500" s="320"/>
      <c r="E500" s="320"/>
      <c r="F500" s="347" t="s">
        <v>250</v>
      </c>
      <c r="G500" s="368">
        <v>744</v>
      </c>
      <c r="H500" s="347" t="s">
        <v>250</v>
      </c>
      <c r="I500" s="347" t="s">
        <v>250</v>
      </c>
      <c r="J500" s="347" t="s">
        <v>250</v>
      </c>
      <c r="K500" s="347" t="s">
        <v>250</v>
      </c>
      <c r="L500" s="347" t="s">
        <v>250</v>
      </c>
      <c r="M500" s="347" t="s">
        <v>250</v>
      </c>
      <c r="N500" s="368" t="s">
        <v>1332</v>
      </c>
      <c r="O500" s="345"/>
      <c r="Q500" s="349">
        <f>O500-SUM(Q501:Q531)</f>
        <v>0</v>
      </c>
      <c r="S500" s="345"/>
      <c r="U500" s="349">
        <f>S500+U501+U507+U508+U509+U515+U522+U527+U531</f>
        <v>0</v>
      </c>
    </row>
    <row r="501" spans="1:21" s="319" customFormat="1" ht="15" customHeight="1">
      <c r="A501" s="319">
        <v>491</v>
      </c>
      <c r="B501" s="319">
        <f t="shared" si="164"/>
        <v>4</v>
      </c>
      <c r="C501" s="320">
        <f t="shared" si="165"/>
        <v>7441</v>
      </c>
      <c r="D501" s="320"/>
      <c r="E501" s="320"/>
      <c r="F501" s="347" t="s">
        <v>250</v>
      </c>
      <c r="G501" s="347" t="s">
        <v>250</v>
      </c>
      <c r="H501" s="355">
        <v>7441</v>
      </c>
      <c r="I501" s="347" t="s">
        <v>250</v>
      </c>
      <c r="J501" s="347" t="s">
        <v>250</v>
      </c>
      <c r="K501" s="347" t="s">
        <v>250</v>
      </c>
      <c r="L501" s="347" t="s">
        <v>250</v>
      </c>
      <c r="M501" s="347" t="s">
        <v>250</v>
      </c>
      <c r="N501" s="355" t="s">
        <v>1333</v>
      </c>
      <c r="O501" s="345"/>
      <c r="Q501" s="349">
        <f>O501-Q502-Q503-Q504-Q505-Q506</f>
        <v>0</v>
      </c>
      <c r="S501" s="345"/>
      <c r="U501" s="349">
        <f>S501+U502+U505+U506</f>
        <v>0</v>
      </c>
    </row>
    <row r="502" spans="1:21" s="319" customFormat="1" ht="15" customHeight="1">
      <c r="A502" s="319">
        <v>492</v>
      </c>
      <c r="B502" s="319">
        <f t="shared" si="164"/>
        <v>5</v>
      </c>
      <c r="C502" s="320">
        <f t="shared" si="165"/>
        <v>74411</v>
      </c>
      <c r="D502" s="320"/>
      <c r="E502" s="320"/>
      <c r="F502" s="347" t="s">
        <v>250</v>
      </c>
      <c r="G502" s="347" t="s">
        <v>250</v>
      </c>
      <c r="H502" s="347" t="s">
        <v>250</v>
      </c>
      <c r="I502" s="348">
        <v>74411</v>
      </c>
      <c r="J502" s="347" t="s">
        <v>250</v>
      </c>
      <c r="K502" s="347" t="s">
        <v>250</v>
      </c>
      <c r="L502" s="347" t="s">
        <v>250</v>
      </c>
      <c r="M502" s="347" t="s">
        <v>250</v>
      </c>
      <c r="N502" s="348" t="s">
        <v>1334</v>
      </c>
      <c r="O502" s="345"/>
      <c r="Q502" s="349">
        <f>O502-Q503-Q504</f>
        <v>0</v>
      </c>
      <c r="S502" s="345"/>
      <c r="U502" s="349">
        <f>S502+U503+U504</f>
        <v>0</v>
      </c>
    </row>
    <row r="503" spans="1:21" s="319" customFormat="1" ht="15" customHeight="1">
      <c r="A503" s="319">
        <v>493</v>
      </c>
      <c r="B503" s="319">
        <f t="shared" si="164"/>
        <v>6</v>
      </c>
      <c r="C503" s="320">
        <f t="shared" si="165"/>
        <v>744111</v>
      </c>
      <c r="D503" s="320"/>
      <c r="E503" s="320"/>
      <c r="F503" s="347" t="s">
        <v>250</v>
      </c>
      <c r="G503" s="347" t="s">
        <v>250</v>
      </c>
      <c r="H503" s="347" t="s">
        <v>250</v>
      </c>
      <c r="I503" s="347" t="s">
        <v>250</v>
      </c>
      <c r="J503" s="353">
        <v>744111</v>
      </c>
      <c r="K503" s="347" t="s">
        <v>250</v>
      </c>
      <c r="L503" s="347" t="s">
        <v>250</v>
      </c>
      <c r="M503" s="347" t="s">
        <v>250</v>
      </c>
      <c r="N503" s="353" t="s">
        <v>1335</v>
      </c>
      <c r="O503" s="345"/>
      <c r="Q503" s="349">
        <f t="shared" ref="Q503:Q504" si="180">O503</f>
        <v>0</v>
      </c>
      <c r="S503" s="345"/>
      <c r="U503" s="349">
        <f t="shared" ref="U503:U504" si="181">S503</f>
        <v>0</v>
      </c>
    </row>
    <row r="504" spans="1:21" s="319" customFormat="1" ht="15" customHeight="1">
      <c r="A504" s="319">
        <v>494</v>
      </c>
      <c r="B504" s="319">
        <f t="shared" si="164"/>
        <v>6</v>
      </c>
      <c r="C504" s="320">
        <f t="shared" si="165"/>
        <v>744118</v>
      </c>
      <c r="D504" s="320"/>
      <c r="E504" s="320"/>
      <c r="F504" s="347" t="s">
        <v>250</v>
      </c>
      <c r="G504" s="347" t="s">
        <v>250</v>
      </c>
      <c r="H504" s="347" t="s">
        <v>250</v>
      </c>
      <c r="I504" s="347" t="s">
        <v>250</v>
      </c>
      <c r="J504" s="353">
        <v>744118</v>
      </c>
      <c r="K504" s="347" t="s">
        <v>250</v>
      </c>
      <c r="L504" s="347" t="s">
        <v>250</v>
      </c>
      <c r="M504" s="347" t="s">
        <v>250</v>
      </c>
      <c r="N504" s="353" t="s">
        <v>1336</v>
      </c>
      <c r="O504" s="345"/>
      <c r="Q504" s="349">
        <f t="shared" si="180"/>
        <v>0</v>
      </c>
      <c r="S504" s="345"/>
      <c r="U504" s="349">
        <f t="shared" si="181"/>
        <v>0</v>
      </c>
    </row>
    <row r="505" spans="1:21" s="319" customFormat="1" ht="15" customHeight="1">
      <c r="A505" s="319">
        <v>495</v>
      </c>
      <c r="B505" s="319">
        <f t="shared" si="164"/>
        <v>5</v>
      </c>
      <c r="C505" s="320">
        <f t="shared" si="165"/>
        <v>74412</v>
      </c>
      <c r="D505" s="320"/>
      <c r="E505" s="320"/>
      <c r="F505" s="347" t="s">
        <v>250</v>
      </c>
      <c r="G505" s="347" t="s">
        <v>250</v>
      </c>
      <c r="H505" s="347" t="s">
        <v>250</v>
      </c>
      <c r="I505" s="348">
        <v>74412</v>
      </c>
      <c r="J505" s="347" t="s">
        <v>250</v>
      </c>
      <c r="K505" s="347" t="s">
        <v>250</v>
      </c>
      <c r="L505" s="347" t="s">
        <v>250</v>
      </c>
      <c r="M505" s="347" t="s">
        <v>250</v>
      </c>
      <c r="N505" s="348" t="s">
        <v>1337</v>
      </c>
      <c r="O505" s="345"/>
      <c r="Q505" s="349">
        <f>O505</f>
        <v>0</v>
      </c>
      <c r="S505" s="345"/>
      <c r="U505" s="349">
        <f>S505</f>
        <v>0</v>
      </c>
    </row>
    <row r="506" spans="1:21" s="319" customFormat="1" ht="15" customHeight="1">
      <c r="A506" s="319">
        <v>496</v>
      </c>
      <c r="B506" s="319">
        <f t="shared" si="164"/>
        <v>5</v>
      </c>
      <c r="C506" s="320">
        <f t="shared" si="165"/>
        <v>74418</v>
      </c>
      <c r="D506" s="320"/>
      <c r="E506" s="320"/>
      <c r="F506" s="347" t="s">
        <v>250</v>
      </c>
      <c r="G506" s="347" t="s">
        <v>250</v>
      </c>
      <c r="H506" s="347" t="s">
        <v>250</v>
      </c>
      <c r="I506" s="348">
        <v>74418</v>
      </c>
      <c r="J506" s="347" t="s">
        <v>250</v>
      </c>
      <c r="K506" s="347" t="s">
        <v>250</v>
      </c>
      <c r="L506" s="347" t="s">
        <v>250</v>
      </c>
      <c r="M506" s="347" t="s">
        <v>250</v>
      </c>
      <c r="N506" s="348" t="s">
        <v>1338</v>
      </c>
      <c r="O506" s="345"/>
      <c r="Q506" s="349">
        <f>O506</f>
        <v>0</v>
      </c>
      <c r="S506" s="345"/>
      <c r="U506" s="349">
        <f>S506</f>
        <v>0</v>
      </c>
    </row>
    <row r="507" spans="1:21" s="319" customFormat="1" ht="15" customHeight="1">
      <c r="A507" s="319">
        <v>497</v>
      </c>
      <c r="B507" s="319">
        <f t="shared" si="164"/>
        <v>4</v>
      </c>
      <c r="C507" s="320">
        <f t="shared" si="165"/>
        <v>7442</v>
      </c>
      <c r="D507" s="320"/>
      <c r="E507" s="320"/>
      <c r="F507" s="347" t="s">
        <v>250</v>
      </c>
      <c r="G507" s="347" t="s">
        <v>250</v>
      </c>
      <c r="H507" s="355">
        <v>7442</v>
      </c>
      <c r="I507" s="347" t="s">
        <v>250</v>
      </c>
      <c r="J507" s="347" t="s">
        <v>250</v>
      </c>
      <c r="K507" s="347" t="s">
        <v>250</v>
      </c>
      <c r="L507" s="347" t="s">
        <v>250</v>
      </c>
      <c r="M507" s="347" t="s">
        <v>250</v>
      </c>
      <c r="N507" s="355" t="s">
        <v>1339</v>
      </c>
      <c r="O507" s="345"/>
      <c r="Q507" s="349">
        <f>O507</f>
        <v>0</v>
      </c>
      <c r="S507" s="345"/>
      <c r="U507" s="349">
        <f>S507</f>
        <v>0</v>
      </c>
    </row>
    <row r="508" spans="1:21" s="319" customFormat="1" ht="15" customHeight="1">
      <c r="A508" s="319">
        <v>498</v>
      </c>
      <c r="B508" s="319">
        <f t="shared" si="164"/>
        <v>4</v>
      </c>
      <c r="C508" s="320">
        <f t="shared" si="165"/>
        <v>7443</v>
      </c>
      <c r="D508" s="320"/>
      <c r="E508" s="320"/>
      <c r="F508" s="347" t="s">
        <v>250</v>
      </c>
      <c r="G508" s="347" t="s">
        <v>250</v>
      </c>
      <c r="H508" s="355">
        <v>7443</v>
      </c>
      <c r="I508" s="347" t="s">
        <v>250</v>
      </c>
      <c r="J508" s="347" t="s">
        <v>250</v>
      </c>
      <c r="K508" s="347" t="s">
        <v>250</v>
      </c>
      <c r="L508" s="347" t="s">
        <v>250</v>
      </c>
      <c r="M508" s="347" t="s">
        <v>250</v>
      </c>
      <c r="N508" s="355" t="s">
        <v>838</v>
      </c>
      <c r="O508" s="345"/>
      <c r="Q508" s="349">
        <f>O508</f>
        <v>0</v>
      </c>
      <c r="S508" s="345"/>
      <c r="U508" s="349">
        <f>S508</f>
        <v>0</v>
      </c>
    </row>
    <row r="509" spans="1:21" s="319" customFormat="1" ht="15" customHeight="1">
      <c r="A509" s="319">
        <v>499</v>
      </c>
      <c r="B509" s="319">
        <f t="shared" si="164"/>
        <v>4</v>
      </c>
      <c r="C509" s="320">
        <f t="shared" si="165"/>
        <v>7444</v>
      </c>
      <c r="D509" s="320"/>
      <c r="E509" s="320"/>
      <c r="F509" s="347" t="s">
        <v>250</v>
      </c>
      <c r="G509" s="347" t="s">
        <v>250</v>
      </c>
      <c r="H509" s="355">
        <v>7444</v>
      </c>
      <c r="I509" s="347" t="s">
        <v>250</v>
      </c>
      <c r="J509" s="347" t="s">
        <v>250</v>
      </c>
      <c r="K509" s="347" t="s">
        <v>250</v>
      </c>
      <c r="L509" s="347" t="s">
        <v>250</v>
      </c>
      <c r="M509" s="347" t="s">
        <v>250</v>
      </c>
      <c r="N509" s="355" t="s">
        <v>1340</v>
      </c>
      <c r="O509" s="345"/>
      <c r="Q509" s="349">
        <f>O509-Q510-Q511-Q512-Q513-Q514</f>
        <v>0</v>
      </c>
      <c r="S509" s="345"/>
      <c r="U509" s="349">
        <f>S509+U510+U511</f>
        <v>0</v>
      </c>
    </row>
    <row r="510" spans="1:21" s="319" customFormat="1" ht="15" customHeight="1">
      <c r="A510" s="319">
        <v>500</v>
      </c>
      <c r="B510" s="319">
        <f t="shared" si="164"/>
        <v>5</v>
      </c>
      <c r="C510" s="320">
        <f t="shared" si="165"/>
        <v>74441</v>
      </c>
      <c r="D510" s="320"/>
      <c r="E510" s="320"/>
      <c r="F510" s="347" t="s">
        <v>250</v>
      </c>
      <c r="G510" s="347" t="s">
        <v>250</v>
      </c>
      <c r="H510" s="347" t="s">
        <v>250</v>
      </c>
      <c r="I510" s="348">
        <v>74441</v>
      </c>
      <c r="J510" s="347" t="s">
        <v>250</v>
      </c>
      <c r="K510" s="347" t="s">
        <v>250</v>
      </c>
      <c r="L510" s="347" t="s">
        <v>250</v>
      </c>
      <c r="M510" s="347" t="s">
        <v>250</v>
      </c>
      <c r="N510" s="348" t="s">
        <v>1341</v>
      </c>
      <c r="O510" s="345"/>
      <c r="Q510" s="349">
        <f>O510</f>
        <v>0</v>
      </c>
      <c r="S510" s="345"/>
      <c r="U510" s="349">
        <f>S510</f>
        <v>0</v>
      </c>
    </row>
    <row r="511" spans="1:21" s="319" customFormat="1" ht="15" customHeight="1">
      <c r="A511" s="319">
        <v>501</v>
      </c>
      <c r="B511" s="319">
        <f t="shared" si="164"/>
        <v>5</v>
      </c>
      <c r="C511" s="320">
        <f t="shared" si="165"/>
        <v>74442</v>
      </c>
      <c r="D511" s="320"/>
      <c r="E511" s="320"/>
      <c r="F511" s="347" t="s">
        <v>250</v>
      </c>
      <c r="G511" s="347" t="s">
        <v>250</v>
      </c>
      <c r="H511" s="347" t="s">
        <v>250</v>
      </c>
      <c r="I511" s="348">
        <v>74442</v>
      </c>
      <c r="J511" s="347" t="s">
        <v>250</v>
      </c>
      <c r="K511" s="347" t="s">
        <v>250</v>
      </c>
      <c r="L511" s="347" t="s">
        <v>250</v>
      </c>
      <c r="M511" s="347" t="s">
        <v>250</v>
      </c>
      <c r="N511" s="348" t="s">
        <v>1342</v>
      </c>
      <c r="O511" s="345"/>
      <c r="Q511" s="349">
        <f>O511-Q512-Q513-Q514</f>
        <v>0</v>
      </c>
      <c r="S511" s="345"/>
      <c r="U511" s="349">
        <f>S511+U512+U513+U514</f>
        <v>0</v>
      </c>
    </row>
    <row r="512" spans="1:21" s="319" customFormat="1" ht="15" customHeight="1">
      <c r="A512" s="319">
        <v>502</v>
      </c>
      <c r="B512" s="319">
        <f t="shared" si="164"/>
        <v>6</v>
      </c>
      <c r="C512" s="320">
        <f t="shared" si="165"/>
        <v>744421</v>
      </c>
      <c r="D512" s="320"/>
      <c r="E512" s="320"/>
      <c r="F512" s="347" t="s">
        <v>250</v>
      </c>
      <c r="G512" s="347" t="s">
        <v>250</v>
      </c>
      <c r="H512" s="347" t="s">
        <v>250</v>
      </c>
      <c r="I512" s="347" t="s">
        <v>250</v>
      </c>
      <c r="J512" s="353">
        <v>744421</v>
      </c>
      <c r="K512" s="347" t="s">
        <v>250</v>
      </c>
      <c r="L512" s="347" t="s">
        <v>250</v>
      </c>
      <c r="M512" s="347" t="s">
        <v>250</v>
      </c>
      <c r="N512" s="353" t="s">
        <v>1343</v>
      </c>
      <c r="O512" s="345"/>
      <c r="Q512" s="349">
        <f t="shared" ref="Q512:Q514" si="182">O512</f>
        <v>0</v>
      </c>
      <c r="S512" s="345"/>
      <c r="U512" s="349">
        <f t="shared" ref="U512:U514" si="183">S512</f>
        <v>0</v>
      </c>
    </row>
    <row r="513" spans="1:25" s="319" customFormat="1" ht="15" customHeight="1">
      <c r="A513" s="319">
        <v>503</v>
      </c>
      <c r="B513" s="319">
        <f t="shared" si="164"/>
        <v>6</v>
      </c>
      <c r="C513" s="320">
        <f t="shared" si="165"/>
        <v>744422</v>
      </c>
      <c r="D513" s="320"/>
      <c r="E513" s="320"/>
      <c r="F513" s="347" t="s">
        <v>250</v>
      </c>
      <c r="G513" s="347" t="s">
        <v>250</v>
      </c>
      <c r="H513" s="347" t="s">
        <v>250</v>
      </c>
      <c r="I513" s="347" t="s">
        <v>250</v>
      </c>
      <c r="J513" s="353">
        <v>744422</v>
      </c>
      <c r="K513" s="347" t="s">
        <v>250</v>
      </c>
      <c r="L513" s="347" t="s">
        <v>250</v>
      </c>
      <c r="M513" s="347" t="s">
        <v>250</v>
      </c>
      <c r="N513" s="353" t="s">
        <v>1344</v>
      </c>
      <c r="O513" s="345"/>
      <c r="Q513" s="349">
        <f t="shared" si="182"/>
        <v>0</v>
      </c>
      <c r="S513" s="345"/>
      <c r="U513" s="349">
        <f t="shared" si="183"/>
        <v>0</v>
      </c>
    </row>
    <row r="514" spans="1:25" s="319" customFormat="1" ht="15" customHeight="1">
      <c r="A514" s="319">
        <v>504</v>
      </c>
      <c r="B514" s="319">
        <f t="shared" si="164"/>
        <v>6</v>
      </c>
      <c r="C514" s="320">
        <f t="shared" si="165"/>
        <v>744428</v>
      </c>
      <c r="D514" s="320"/>
      <c r="E514" s="320"/>
      <c r="F514" s="347" t="s">
        <v>250</v>
      </c>
      <c r="G514" s="347" t="s">
        <v>250</v>
      </c>
      <c r="H514" s="347" t="s">
        <v>250</v>
      </c>
      <c r="I514" s="347" t="s">
        <v>250</v>
      </c>
      <c r="J514" s="353">
        <v>744428</v>
      </c>
      <c r="K514" s="347" t="s">
        <v>250</v>
      </c>
      <c r="L514" s="347" t="s">
        <v>250</v>
      </c>
      <c r="M514" s="347" t="s">
        <v>250</v>
      </c>
      <c r="N514" s="353" t="s">
        <v>1342</v>
      </c>
      <c r="O514" s="345"/>
      <c r="Q514" s="349">
        <f t="shared" si="182"/>
        <v>0</v>
      </c>
      <c r="S514" s="345"/>
      <c r="U514" s="349">
        <f t="shared" si="183"/>
        <v>0</v>
      </c>
    </row>
    <row r="515" spans="1:25" s="319" customFormat="1" ht="15" customHeight="1">
      <c r="A515" s="319">
        <v>505</v>
      </c>
      <c r="B515" s="319">
        <f t="shared" si="164"/>
        <v>4</v>
      </c>
      <c r="C515" s="320">
        <f t="shared" si="165"/>
        <v>7445</v>
      </c>
      <c r="D515" s="320"/>
      <c r="E515" s="320"/>
      <c r="F515" s="347" t="s">
        <v>250</v>
      </c>
      <c r="G515" s="347" t="s">
        <v>250</v>
      </c>
      <c r="H515" s="355">
        <v>7445</v>
      </c>
      <c r="I515" s="347" t="s">
        <v>250</v>
      </c>
      <c r="J515" s="347" t="s">
        <v>250</v>
      </c>
      <c r="K515" s="347" t="s">
        <v>250</v>
      </c>
      <c r="L515" s="347" t="s">
        <v>250</v>
      </c>
      <c r="M515" s="347" t="s">
        <v>250</v>
      </c>
      <c r="N515" s="355" t="s">
        <v>1345</v>
      </c>
      <c r="O515" s="345"/>
      <c r="Q515" s="349">
        <f>O515-Q516-Q517-Q518-Q519-Q520-Q521</f>
        <v>0</v>
      </c>
      <c r="S515" s="345"/>
      <c r="U515" s="349">
        <f>S515+U516+U517+U518+U519+U520+U521</f>
        <v>0</v>
      </c>
    </row>
    <row r="516" spans="1:25" s="319" customFormat="1" ht="15" customHeight="1">
      <c r="A516" s="319">
        <v>506</v>
      </c>
      <c r="B516" s="319">
        <f t="shared" si="164"/>
        <v>5</v>
      </c>
      <c r="C516" s="320">
        <f t="shared" si="165"/>
        <v>74451</v>
      </c>
      <c r="D516" s="320"/>
      <c r="E516" s="320"/>
      <c r="F516" s="347" t="s">
        <v>250</v>
      </c>
      <c r="G516" s="347" t="s">
        <v>250</v>
      </c>
      <c r="H516" s="347" t="s">
        <v>250</v>
      </c>
      <c r="I516" s="348">
        <v>74451</v>
      </c>
      <c r="J516" s="347" t="s">
        <v>250</v>
      </c>
      <c r="K516" s="347" t="s">
        <v>250</v>
      </c>
      <c r="L516" s="347" t="s">
        <v>250</v>
      </c>
      <c r="M516" s="347" t="s">
        <v>250</v>
      </c>
      <c r="N516" s="348" t="s">
        <v>1346</v>
      </c>
      <c r="O516" s="345"/>
      <c r="Q516" s="349">
        <f>O516</f>
        <v>0</v>
      </c>
      <c r="S516" s="345"/>
      <c r="U516" s="349">
        <f>S516</f>
        <v>0</v>
      </c>
    </row>
    <row r="517" spans="1:25" s="319" customFormat="1" ht="15" customHeight="1">
      <c r="A517" s="319">
        <v>507</v>
      </c>
      <c r="B517" s="319">
        <f t="shared" si="164"/>
        <v>5</v>
      </c>
      <c r="C517" s="320">
        <f t="shared" si="165"/>
        <v>74452</v>
      </c>
      <c r="D517" s="320"/>
      <c r="E517" s="320"/>
      <c r="F517" s="347" t="s">
        <v>250</v>
      </c>
      <c r="G517" s="347" t="s">
        <v>250</v>
      </c>
      <c r="H517" s="347" t="s">
        <v>250</v>
      </c>
      <c r="I517" s="348">
        <v>74452</v>
      </c>
      <c r="J517" s="347" t="s">
        <v>250</v>
      </c>
      <c r="K517" s="347" t="s">
        <v>250</v>
      </c>
      <c r="L517" s="347" t="s">
        <v>250</v>
      </c>
      <c r="M517" s="347" t="s">
        <v>250</v>
      </c>
      <c r="N517" s="348" t="s">
        <v>1347</v>
      </c>
      <c r="O517" s="345"/>
      <c r="Q517" s="349">
        <f t="shared" ref="Q517:Q521" si="184">O517</f>
        <v>0</v>
      </c>
      <c r="S517" s="345"/>
      <c r="U517" s="349">
        <f t="shared" ref="U517:U521" si="185">S517</f>
        <v>0</v>
      </c>
    </row>
    <row r="518" spans="1:25" s="319" customFormat="1" ht="15" customHeight="1">
      <c r="A518" s="319">
        <v>508</v>
      </c>
      <c r="B518" s="319">
        <f t="shared" si="164"/>
        <v>5</v>
      </c>
      <c r="C518" s="320">
        <f t="shared" si="165"/>
        <v>74453</v>
      </c>
      <c r="D518" s="320"/>
      <c r="E518" s="320"/>
      <c r="F518" s="347" t="s">
        <v>250</v>
      </c>
      <c r="G518" s="347" t="s">
        <v>250</v>
      </c>
      <c r="H518" s="347" t="s">
        <v>250</v>
      </c>
      <c r="I518" s="348">
        <v>74453</v>
      </c>
      <c r="J518" s="347" t="s">
        <v>250</v>
      </c>
      <c r="K518" s="347" t="s">
        <v>250</v>
      </c>
      <c r="L518" s="347" t="s">
        <v>250</v>
      </c>
      <c r="M518" s="347" t="s">
        <v>250</v>
      </c>
      <c r="N518" s="348" t="s">
        <v>1348</v>
      </c>
      <c r="O518" s="345"/>
      <c r="Q518" s="349">
        <f t="shared" si="184"/>
        <v>0</v>
      </c>
      <c r="S518" s="345"/>
      <c r="U518" s="349">
        <f t="shared" si="185"/>
        <v>0</v>
      </c>
    </row>
    <row r="519" spans="1:25" s="319" customFormat="1" ht="15" customHeight="1">
      <c r="A519" s="319">
        <v>509</v>
      </c>
      <c r="B519" s="319">
        <f t="shared" si="164"/>
        <v>5</v>
      </c>
      <c r="C519" s="320">
        <f t="shared" si="165"/>
        <v>74454</v>
      </c>
      <c r="D519" s="320"/>
      <c r="E519" s="320"/>
      <c r="F519" s="347" t="s">
        <v>250</v>
      </c>
      <c r="G519" s="347" t="s">
        <v>250</v>
      </c>
      <c r="H519" s="347" t="s">
        <v>250</v>
      </c>
      <c r="I519" s="348">
        <v>74454</v>
      </c>
      <c r="J519" s="347" t="s">
        <v>250</v>
      </c>
      <c r="K519" s="347" t="s">
        <v>250</v>
      </c>
      <c r="L519" s="347" t="s">
        <v>250</v>
      </c>
      <c r="M519" s="347" t="s">
        <v>250</v>
      </c>
      <c r="N519" s="348" t="s">
        <v>1349</v>
      </c>
      <c r="O519" s="345"/>
      <c r="Q519" s="349">
        <f t="shared" si="184"/>
        <v>0</v>
      </c>
      <c r="S519" s="345"/>
      <c r="U519" s="349">
        <f t="shared" si="185"/>
        <v>0</v>
      </c>
    </row>
    <row r="520" spans="1:25" s="319" customFormat="1" ht="15" customHeight="1">
      <c r="A520" s="319">
        <v>510</v>
      </c>
      <c r="B520" s="319">
        <f t="shared" si="164"/>
        <v>5</v>
      </c>
      <c r="C520" s="320">
        <f t="shared" si="165"/>
        <v>74455</v>
      </c>
      <c r="D520" s="320"/>
      <c r="E520" s="320"/>
      <c r="F520" s="347" t="s">
        <v>250</v>
      </c>
      <c r="G520" s="347" t="s">
        <v>250</v>
      </c>
      <c r="H520" s="347" t="s">
        <v>250</v>
      </c>
      <c r="I520" s="348">
        <v>74455</v>
      </c>
      <c r="J520" s="347" t="s">
        <v>250</v>
      </c>
      <c r="K520" s="347" t="s">
        <v>250</v>
      </c>
      <c r="L520" s="347" t="s">
        <v>250</v>
      </c>
      <c r="M520" s="347" t="s">
        <v>250</v>
      </c>
      <c r="N520" s="348" t="s">
        <v>1350</v>
      </c>
      <c r="O520" s="345"/>
      <c r="Q520" s="349">
        <f t="shared" si="184"/>
        <v>0</v>
      </c>
      <c r="S520" s="345"/>
      <c r="U520" s="349">
        <f t="shared" si="185"/>
        <v>0</v>
      </c>
    </row>
    <row r="521" spans="1:25" s="319" customFormat="1" ht="15" customHeight="1">
      <c r="A521" s="319">
        <v>511</v>
      </c>
      <c r="B521" s="319">
        <f t="shared" si="164"/>
        <v>5</v>
      </c>
      <c r="C521" s="320">
        <f t="shared" si="165"/>
        <v>74458</v>
      </c>
      <c r="D521" s="320"/>
      <c r="E521" s="320"/>
      <c r="F521" s="347" t="s">
        <v>250</v>
      </c>
      <c r="G521" s="347" t="s">
        <v>250</v>
      </c>
      <c r="H521" s="347" t="s">
        <v>250</v>
      </c>
      <c r="I521" s="348">
        <v>74458</v>
      </c>
      <c r="J521" s="347" t="s">
        <v>250</v>
      </c>
      <c r="K521" s="347" t="s">
        <v>250</v>
      </c>
      <c r="L521" s="347" t="s">
        <v>250</v>
      </c>
      <c r="M521" s="347" t="s">
        <v>250</v>
      </c>
      <c r="N521" s="348" t="s">
        <v>1351</v>
      </c>
      <c r="O521" s="345"/>
      <c r="Q521" s="349">
        <f t="shared" si="184"/>
        <v>0</v>
      </c>
      <c r="S521" s="345"/>
      <c r="U521" s="349">
        <f t="shared" si="185"/>
        <v>0</v>
      </c>
    </row>
    <row r="522" spans="1:25" s="319" customFormat="1" ht="15" customHeight="1">
      <c r="A522" s="319">
        <v>512</v>
      </c>
      <c r="B522" s="319">
        <f t="shared" si="164"/>
        <v>4</v>
      </c>
      <c r="C522" s="320">
        <f t="shared" si="165"/>
        <v>7446</v>
      </c>
      <c r="D522" s="320"/>
      <c r="E522" s="320"/>
      <c r="F522" s="347" t="s">
        <v>250</v>
      </c>
      <c r="G522" s="347" t="s">
        <v>250</v>
      </c>
      <c r="H522" s="355">
        <v>7446</v>
      </c>
      <c r="I522" s="347" t="s">
        <v>250</v>
      </c>
      <c r="J522" s="347" t="s">
        <v>250</v>
      </c>
      <c r="K522" s="347" t="s">
        <v>250</v>
      </c>
      <c r="L522" s="347" t="s">
        <v>250</v>
      </c>
      <c r="M522" s="347" t="s">
        <v>250</v>
      </c>
      <c r="N522" s="355" t="s">
        <v>1352</v>
      </c>
      <c r="O522" s="345"/>
      <c r="Q522" s="349">
        <f>O522-Q523-Q524-Q525-Q526</f>
        <v>0</v>
      </c>
      <c r="S522" s="345"/>
      <c r="U522" s="349">
        <f>S522+U523+U526</f>
        <v>0</v>
      </c>
    </row>
    <row r="523" spans="1:25" s="319" customFormat="1" ht="15" customHeight="1">
      <c r="A523" s="319">
        <v>513</v>
      </c>
      <c r="B523" s="319">
        <f t="shared" ref="B523:B586" si="186">LEN(C523)</f>
        <v>5</v>
      </c>
      <c r="C523" s="320">
        <f t="shared" ref="C523:C586" si="187">MAX(F523:M523)</f>
        <v>74461</v>
      </c>
      <c r="D523" s="320"/>
      <c r="E523" s="320"/>
      <c r="F523" s="347" t="s">
        <v>250</v>
      </c>
      <c r="G523" s="347" t="s">
        <v>250</v>
      </c>
      <c r="H523" s="347" t="s">
        <v>250</v>
      </c>
      <c r="I523" s="348">
        <v>74461</v>
      </c>
      <c r="J523" s="347" t="s">
        <v>250</v>
      </c>
      <c r="K523" s="347" t="s">
        <v>250</v>
      </c>
      <c r="L523" s="347" t="s">
        <v>250</v>
      </c>
      <c r="M523" s="347" t="s">
        <v>250</v>
      </c>
      <c r="N523" s="348" t="s">
        <v>867</v>
      </c>
      <c r="O523" s="345"/>
      <c r="Q523" s="349">
        <f>O523-Q524-Q525</f>
        <v>0</v>
      </c>
      <c r="S523" s="345"/>
      <c r="U523" s="349">
        <f>S523+U524+U525</f>
        <v>0</v>
      </c>
    </row>
    <row r="524" spans="1:25" s="319" customFormat="1" ht="15" customHeight="1">
      <c r="A524" s="319">
        <v>514</v>
      </c>
      <c r="B524" s="319">
        <f t="shared" si="186"/>
        <v>6</v>
      </c>
      <c r="C524" s="320">
        <f t="shared" si="187"/>
        <v>744611</v>
      </c>
      <c r="D524" s="320"/>
      <c r="E524" s="320"/>
      <c r="F524" s="347" t="s">
        <v>250</v>
      </c>
      <c r="G524" s="347" t="s">
        <v>250</v>
      </c>
      <c r="H524" s="347" t="s">
        <v>250</v>
      </c>
      <c r="I524" s="347" t="s">
        <v>250</v>
      </c>
      <c r="J524" s="353">
        <v>744611</v>
      </c>
      <c r="K524" s="347" t="s">
        <v>250</v>
      </c>
      <c r="L524" s="347" t="s">
        <v>250</v>
      </c>
      <c r="M524" s="347" t="s">
        <v>250</v>
      </c>
      <c r="N524" s="353" t="s">
        <v>1353</v>
      </c>
      <c r="O524" s="345"/>
      <c r="Q524" s="349">
        <f t="shared" ref="Q524:Q525" si="188">O524</f>
        <v>0</v>
      </c>
      <c r="S524" s="345"/>
      <c r="U524" s="349">
        <f t="shared" ref="U524:U525" si="189">S524</f>
        <v>0</v>
      </c>
    </row>
    <row r="525" spans="1:25" s="319" customFormat="1" ht="15" customHeight="1">
      <c r="A525" s="319">
        <v>515</v>
      </c>
      <c r="B525" s="319">
        <f t="shared" si="186"/>
        <v>6</v>
      </c>
      <c r="C525" s="320">
        <f t="shared" si="187"/>
        <v>744612</v>
      </c>
      <c r="D525" s="320"/>
      <c r="E525" s="320"/>
      <c r="F525" s="347" t="s">
        <v>250</v>
      </c>
      <c r="G525" s="347" t="s">
        <v>250</v>
      </c>
      <c r="H525" s="347" t="s">
        <v>250</v>
      </c>
      <c r="I525" s="347" t="s">
        <v>250</v>
      </c>
      <c r="J525" s="353">
        <v>744612</v>
      </c>
      <c r="K525" s="347" t="s">
        <v>250</v>
      </c>
      <c r="L525" s="347" t="s">
        <v>250</v>
      </c>
      <c r="M525" s="347" t="s">
        <v>250</v>
      </c>
      <c r="N525" s="353" t="s">
        <v>1354</v>
      </c>
      <c r="O525" s="345"/>
      <c r="Q525" s="349">
        <f t="shared" si="188"/>
        <v>0</v>
      </c>
      <c r="S525" s="345"/>
      <c r="U525" s="349">
        <f t="shared" si="189"/>
        <v>0</v>
      </c>
    </row>
    <row r="526" spans="1:25" s="319" customFormat="1" ht="14.45" customHeight="1">
      <c r="A526" s="319">
        <v>516</v>
      </c>
      <c r="B526" s="319">
        <f t="shared" si="186"/>
        <v>5</v>
      </c>
      <c r="C526" s="320">
        <f t="shared" si="187"/>
        <v>74462</v>
      </c>
      <c r="D526" s="320"/>
      <c r="E526" s="320"/>
      <c r="F526" s="347" t="s">
        <v>250</v>
      </c>
      <c r="G526" s="347" t="s">
        <v>250</v>
      </c>
      <c r="H526" s="347" t="s">
        <v>250</v>
      </c>
      <c r="I526" s="348">
        <v>74462</v>
      </c>
      <c r="J526" s="347" t="s">
        <v>250</v>
      </c>
      <c r="K526" s="347" t="s">
        <v>250</v>
      </c>
      <c r="L526" s="347" t="s">
        <v>250</v>
      </c>
      <c r="M526" s="347" t="s">
        <v>250</v>
      </c>
      <c r="N526" s="348" t="s">
        <v>870</v>
      </c>
      <c r="O526" s="345"/>
      <c r="Q526" s="349">
        <f>O526</f>
        <v>0</v>
      </c>
      <c r="S526" s="345"/>
      <c r="U526" s="349">
        <f>S526</f>
        <v>0</v>
      </c>
    </row>
    <row r="527" spans="1:25" ht="15" customHeight="1">
      <c r="A527" s="319">
        <v>517</v>
      </c>
      <c r="B527" s="319">
        <f t="shared" si="186"/>
        <v>4</v>
      </c>
      <c r="C527" s="320">
        <f t="shared" si="187"/>
        <v>7447</v>
      </c>
      <c r="D527" s="320" t="s">
        <v>1547</v>
      </c>
      <c r="F527" s="343" t="s">
        <v>250</v>
      </c>
      <c r="G527" s="343" t="s">
        <v>250</v>
      </c>
      <c r="H527" s="346">
        <v>7447</v>
      </c>
      <c r="I527" s="343" t="s">
        <v>250</v>
      </c>
      <c r="J527" s="343" t="s">
        <v>250</v>
      </c>
      <c r="K527" s="343" t="s">
        <v>250</v>
      </c>
      <c r="L527" s="343" t="s">
        <v>250</v>
      </c>
      <c r="M527" s="343" t="s">
        <v>250</v>
      </c>
      <c r="N527" s="346" t="s">
        <v>1355</v>
      </c>
      <c r="O527" s="345"/>
      <c r="Q527" s="345">
        <f>O527-Q528-Q529-Q530</f>
        <v>0</v>
      </c>
      <c r="S527" s="345"/>
      <c r="U527" s="345">
        <f>S527+U528+U529+U530</f>
        <v>0</v>
      </c>
      <c r="W527" s="462"/>
      <c r="X527" s="463"/>
      <c r="Y527" s="464"/>
    </row>
    <row r="528" spans="1:25" ht="15" customHeight="1">
      <c r="A528" s="319">
        <v>518</v>
      </c>
      <c r="B528" s="319">
        <f t="shared" si="186"/>
        <v>5</v>
      </c>
      <c r="C528" s="320">
        <f t="shared" si="187"/>
        <v>74471</v>
      </c>
      <c r="D528" s="320" t="s">
        <v>1547</v>
      </c>
      <c r="F528" s="343" t="s">
        <v>250</v>
      </c>
      <c r="G528" s="343" t="s">
        <v>250</v>
      </c>
      <c r="H528" s="343" t="s">
        <v>250</v>
      </c>
      <c r="I528" s="350">
        <v>74471</v>
      </c>
      <c r="J528" s="343" t="s">
        <v>250</v>
      </c>
      <c r="K528" s="343" t="s">
        <v>250</v>
      </c>
      <c r="L528" s="343" t="s">
        <v>250</v>
      </c>
      <c r="M528" s="343" t="s">
        <v>250</v>
      </c>
      <c r="N528" s="350" t="s">
        <v>1355</v>
      </c>
      <c r="O528" s="345"/>
      <c r="Q528" s="345">
        <f t="shared" ref="Q528:Q530" si="190">O528</f>
        <v>0</v>
      </c>
      <c r="S528" s="345"/>
      <c r="U528" s="345">
        <f t="shared" ref="U528:U530" si="191">S528</f>
        <v>0</v>
      </c>
      <c r="W528" s="462"/>
      <c r="X528" s="463"/>
      <c r="Y528" s="464"/>
    </row>
    <row r="529" spans="1:25" ht="15" customHeight="1">
      <c r="A529" s="319">
        <v>519</v>
      </c>
      <c r="B529" s="319">
        <f t="shared" si="186"/>
        <v>5</v>
      </c>
      <c r="C529" s="320">
        <f t="shared" si="187"/>
        <v>74472</v>
      </c>
      <c r="D529" s="320" t="s">
        <v>1547</v>
      </c>
      <c r="F529" s="343" t="s">
        <v>250</v>
      </c>
      <c r="G529" s="343" t="s">
        <v>250</v>
      </c>
      <c r="H529" s="343" t="s">
        <v>250</v>
      </c>
      <c r="I529" s="350">
        <v>74472</v>
      </c>
      <c r="J529" s="343" t="s">
        <v>250</v>
      </c>
      <c r="K529" s="343" t="s">
        <v>250</v>
      </c>
      <c r="L529" s="343" t="s">
        <v>250</v>
      </c>
      <c r="M529" s="343" t="s">
        <v>250</v>
      </c>
      <c r="N529" s="350" t="s">
        <v>1356</v>
      </c>
      <c r="O529" s="345"/>
      <c r="Q529" s="345">
        <f t="shared" si="190"/>
        <v>0</v>
      </c>
      <c r="S529" s="345"/>
      <c r="U529" s="345">
        <f t="shared" si="191"/>
        <v>0</v>
      </c>
      <c r="W529" s="462"/>
      <c r="X529" s="463"/>
      <c r="Y529" s="464"/>
    </row>
    <row r="530" spans="1:25" ht="15" customHeight="1">
      <c r="A530" s="319">
        <v>520</v>
      </c>
      <c r="B530" s="319">
        <f t="shared" si="186"/>
        <v>5</v>
      </c>
      <c r="C530" s="320">
        <f t="shared" si="187"/>
        <v>74478</v>
      </c>
      <c r="D530" s="320" t="s">
        <v>1547</v>
      </c>
      <c r="F530" s="343" t="s">
        <v>250</v>
      </c>
      <c r="G530" s="343" t="s">
        <v>250</v>
      </c>
      <c r="H530" s="343" t="s">
        <v>250</v>
      </c>
      <c r="I530" s="350">
        <v>74478</v>
      </c>
      <c r="J530" s="343" t="s">
        <v>250</v>
      </c>
      <c r="K530" s="343" t="s">
        <v>250</v>
      </c>
      <c r="L530" s="343" t="s">
        <v>250</v>
      </c>
      <c r="M530" s="343" t="s">
        <v>250</v>
      </c>
      <c r="N530" s="350" t="s">
        <v>1357</v>
      </c>
      <c r="O530" s="345"/>
      <c r="Q530" s="345">
        <f t="shared" si="190"/>
        <v>0</v>
      </c>
      <c r="S530" s="345"/>
      <c r="U530" s="345">
        <f t="shared" si="191"/>
        <v>0</v>
      </c>
      <c r="W530" s="462"/>
      <c r="X530" s="463"/>
      <c r="Y530" s="464"/>
    </row>
    <row r="531" spans="1:25" ht="15" customHeight="1">
      <c r="A531" s="319">
        <v>521</v>
      </c>
      <c r="B531" s="319">
        <f t="shared" si="186"/>
        <v>4</v>
      </c>
      <c r="C531" s="320">
        <f t="shared" si="187"/>
        <v>7448</v>
      </c>
      <c r="D531" s="320" t="s">
        <v>1547</v>
      </c>
      <c r="F531" s="343" t="s">
        <v>250</v>
      </c>
      <c r="G531" s="343" t="s">
        <v>250</v>
      </c>
      <c r="H531" s="346">
        <v>7448</v>
      </c>
      <c r="I531" s="343" t="s">
        <v>250</v>
      </c>
      <c r="J531" s="343" t="s">
        <v>250</v>
      </c>
      <c r="K531" s="343" t="s">
        <v>250</v>
      </c>
      <c r="L531" s="343" t="s">
        <v>250</v>
      </c>
      <c r="M531" s="343" t="s">
        <v>250</v>
      </c>
      <c r="N531" s="346" t="s">
        <v>1357</v>
      </c>
      <c r="O531" s="345"/>
      <c r="Q531" s="345">
        <f>O531</f>
        <v>0</v>
      </c>
      <c r="S531" s="345"/>
      <c r="U531" s="345">
        <f>S531</f>
        <v>0</v>
      </c>
      <c r="W531" s="462"/>
      <c r="X531" s="463"/>
      <c r="Y531" s="464"/>
    </row>
    <row r="532" spans="1:25" s="319" customFormat="1" ht="15" customHeight="1">
      <c r="A532" s="319">
        <v>522</v>
      </c>
      <c r="B532" s="319">
        <f t="shared" si="186"/>
        <v>3</v>
      </c>
      <c r="C532" s="320">
        <f t="shared" si="187"/>
        <v>745</v>
      </c>
      <c r="D532" s="320"/>
      <c r="E532" s="320"/>
      <c r="F532" s="347" t="s">
        <v>250</v>
      </c>
      <c r="G532" s="368">
        <v>745</v>
      </c>
      <c r="H532" s="347" t="s">
        <v>250</v>
      </c>
      <c r="I532" s="347" t="s">
        <v>250</v>
      </c>
      <c r="J532" s="347" t="s">
        <v>250</v>
      </c>
      <c r="K532" s="347" t="s">
        <v>250</v>
      </c>
      <c r="L532" s="347" t="s">
        <v>250</v>
      </c>
      <c r="M532" s="347" t="s">
        <v>250</v>
      </c>
      <c r="N532" s="368" t="s">
        <v>1358</v>
      </c>
      <c r="O532" s="345"/>
      <c r="Q532" s="349">
        <f>O532</f>
        <v>0</v>
      </c>
      <c r="S532" s="345"/>
      <c r="U532" s="349">
        <f>S532</f>
        <v>0</v>
      </c>
    </row>
    <row r="533" spans="1:25" s="319" customFormat="1" ht="15" customHeight="1">
      <c r="A533" s="319">
        <v>523</v>
      </c>
      <c r="B533" s="319">
        <f t="shared" si="186"/>
        <v>3</v>
      </c>
      <c r="C533" s="320">
        <f t="shared" si="187"/>
        <v>746</v>
      </c>
      <c r="D533" s="320"/>
      <c r="E533" s="320"/>
      <c r="F533" s="347" t="s">
        <v>250</v>
      </c>
      <c r="G533" s="368">
        <v>746</v>
      </c>
      <c r="H533" s="347" t="s">
        <v>250</v>
      </c>
      <c r="I533" s="347" t="s">
        <v>250</v>
      </c>
      <c r="J533" s="347" t="s">
        <v>250</v>
      </c>
      <c r="K533" s="347" t="s">
        <v>250</v>
      </c>
      <c r="L533" s="347" t="s">
        <v>250</v>
      </c>
      <c r="M533" s="347" t="s">
        <v>250</v>
      </c>
      <c r="N533" s="368" t="s">
        <v>1359</v>
      </c>
      <c r="O533" s="345"/>
      <c r="Q533" s="349">
        <f>O533</f>
        <v>0</v>
      </c>
      <c r="S533" s="345"/>
      <c r="U533" s="349">
        <f>S533</f>
        <v>0</v>
      </c>
    </row>
    <row r="534" spans="1:25" s="319" customFormat="1" ht="15" customHeight="1">
      <c r="A534" s="319">
        <v>524</v>
      </c>
      <c r="B534" s="319">
        <f t="shared" si="186"/>
        <v>3</v>
      </c>
      <c r="C534" s="320">
        <f t="shared" si="187"/>
        <v>747</v>
      </c>
      <c r="D534" s="320"/>
      <c r="E534" s="320"/>
      <c r="F534" s="347" t="s">
        <v>250</v>
      </c>
      <c r="G534" s="368">
        <v>747</v>
      </c>
      <c r="H534" s="347" t="s">
        <v>250</v>
      </c>
      <c r="I534" s="347" t="s">
        <v>250</v>
      </c>
      <c r="J534" s="347" t="s">
        <v>250</v>
      </c>
      <c r="K534" s="347" t="s">
        <v>250</v>
      </c>
      <c r="L534" s="347" t="s">
        <v>250</v>
      </c>
      <c r="M534" s="347" t="s">
        <v>250</v>
      </c>
      <c r="N534" s="368" t="s">
        <v>1360</v>
      </c>
      <c r="O534" s="345"/>
      <c r="Q534" s="349">
        <f>O534-SUM(Q535:Q598)</f>
        <v>0</v>
      </c>
      <c r="S534" s="345"/>
      <c r="U534" s="349">
        <f>S534+U535+U536+U537</f>
        <v>0</v>
      </c>
    </row>
    <row r="535" spans="1:25" s="319" customFormat="1" ht="15" customHeight="1">
      <c r="A535" s="319">
        <v>525</v>
      </c>
      <c r="B535" s="319">
        <f t="shared" si="186"/>
        <v>4</v>
      </c>
      <c r="C535" s="320">
        <f t="shared" si="187"/>
        <v>7471</v>
      </c>
      <c r="D535" s="320"/>
      <c r="E535" s="320"/>
      <c r="F535" s="347" t="s">
        <v>250</v>
      </c>
      <c r="G535" s="347" t="s">
        <v>250</v>
      </c>
      <c r="H535" s="355">
        <v>7471</v>
      </c>
      <c r="I535" s="347" t="s">
        <v>250</v>
      </c>
      <c r="J535" s="347" t="s">
        <v>250</v>
      </c>
      <c r="K535" s="347" t="s">
        <v>250</v>
      </c>
      <c r="L535" s="347"/>
      <c r="M535" s="347" t="s">
        <v>250</v>
      </c>
      <c r="N535" s="355" t="s">
        <v>1361</v>
      </c>
      <c r="O535" s="345"/>
      <c r="Q535" s="349">
        <f t="shared" ref="Q535:Q536" si="192">O535</f>
        <v>0</v>
      </c>
      <c r="S535" s="345"/>
      <c r="U535" s="349">
        <f t="shared" ref="U535:U536" si="193">S535</f>
        <v>0</v>
      </c>
    </row>
    <row r="536" spans="1:25" s="319" customFormat="1" ht="15" customHeight="1">
      <c r="A536" s="319">
        <v>526</v>
      </c>
      <c r="B536" s="319">
        <f t="shared" si="186"/>
        <v>4</v>
      </c>
      <c r="C536" s="320">
        <f t="shared" si="187"/>
        <v>7472</v>
      </c>
      <c r="D536" s="320"/>
      <c r="E536" s="320"/>
      <c r="F536" s="347" t="s">
        <v>250</v>
      </c>
      <c r="G536" s="347" t="s">
        <v>250</v>
      </c>
      <c r="H536" s="355">
        <v>7472</v>
      </c>
      <c r="I536" s="347" t="s">
        <v>250</v>
      </c>
      <c r="J536" s="347" t="s">
        <v>250</v>
      </c>
      <c r="K536" s="347" t="s">
        <v>250</v>
      </c>
      <c r="L536" s="347" t="s">
        <v>250</v>
      </c>
      <c r="M536" s="347" t="s">
        <v>250</v>
      </c>
      <c r="N536" s="355" t="s">
        <v>1362</v>
      </c>
      <c r="O536" s="345"/>
      <c r="Q536" s="349">
        <f t="shared" si="192"/>
        <v>0</v>
      </c>
      <c r="S536" s="345"/>
      <c r="U536" s="349">
        <f t="shared" si="193"/>
        <v>0</v>
      </c>
    </row>
    <row r="537" spans="1:25" ht="15" customHeight="1">
      <c r="A537" s="319">
        <v>527</v>
      </c>
      <c r="B537" s="319">
        <f t="shared" si="186"/>
        <v>4</v>
      </c>
      <c r="C537" s="320">
        <f t="shared" si="187"/>
        <v>7473</v>
      </c>
      <c r="D537" s="320" t="s">
        <v>1547</v>
      </c>
      <c r="F537" s="343" t="s">
        <v>250</v>
      </c>
      <c r="G537" s="343" t="s">
        <v>250</v>
      </c>
      <c r="H537" s="346">
        <v>7473</v>
      </c>
      <c r="I537" s="343" t="s">
        <v>250</v>
      </c>
      <c r="J537" s="343" t="s">
        <v>250</v>
      </c>
      <c r="K537" s="343" t="s">
        <v>250</v>
      </c>
      <c r="L537" s="343" t="s">
        <v>250</v>
      </c>
      <c r="M537" s="343" t="s">
        <v>250</v>
      </c>
      <c r="N537" s="346" t="s">
        <v>1363</v>
      </c>
      <c r="O537" s="345"/>
      <c r="Q537" s="345">
        <f>O537-SUM(Q538:Q598)</f>
        <v>0</v>
      </c>
      <c r="S537" s="345"/>
      <c r="U537" s="345">
        <f>S537+U538</f>
        <v>0</v>
      </c>
    </row>
    <row r="538" spans="1:25" ht="15" customHeight="1">
      <c r="A538" s="319">
        <v>528</v>
      </c>
      <c r="B538" s="319">
        <f t="shared" si="186"/>
        <v>5</v>
      </c>
      <c r="C538" s="320">
        <f t="shared" si="187"/>
        <v>74731</v>
      </c>
      <c r="D538" s="320" t="s">
        <v>1547</v>
      </c>
      <c r="F538" s="343" t="s">
        <v>250</v>
      </c>
      <c r="G538" s="343" t="s">
        <v>250</v>
      </c>
      <c r="H538" s="343" t="s">
        <v>250</v>
      </c>
      <c r="I538" s="350">
        <v>74731</v>
      </c>
      <c r="J538" s="343" t="s">
        <v>250</v>
      </c>
      <c r="K538" s="343" t="s">
        <v>250</v>
      </c>
      <c r="L538" s="343" t="s">
        <v>250</v>
      </c>
      <c r="M538" s="343" t="s">
        <v>250</v>
      </c>
      <c r="N538" s="350" t="s">
        <v>1364</v>
      </c>
      <c r="O538" s="345"/>
      <c r="Q538" s="345">
        <f>O538-SUM(Q539:Q598)</f>
        <v>0</v>
      </c>
      <c r="S538" s="345"/>
      <c r="U538" s="345">
        <f>S538+U539+U561+U573+U596</f>
        <v>0</v>
      </c>
    </row>
    <row r="539" spans="1:25" ht="15" customHeight="1">
      <c r="A539" s="319">
        <v>529</v>
      </c>
      <c r="B539" s="319">
        <f t="shared" si="186"/>
        <v>6</v>
      </c>
      <c r="C539" s="320">
        <f t="shared" si="187"/>
        <v>747311</v>
      </c>
      <c r="D539" s="320" t="s">
        <v>1547</v>
      </c>
      <c r="F539" s="343" t="s">
        <v>250</v>
      </c>
      <c r="G539" s="343" t="s">
        <v>250</v>
      </c>
      <c r="H539" s="343" t="s">
        <v>250</v>
      </c>
      <c r="I539" s="343" t="s">
        <v>250</v>
      </c>
      <c r="J539" s="352">
        <v>747311</v>
      </c>
      <c r="K539" s="343" t="s">
        <v>250</v>
      </c>
      <c r="L539" s="343" t="s">
        <v>250</v>
      </c>
      <c r="M539" s="343" t="s">
        <v>250</v>
      </c>
      <c r="N539" s="352" t="s">
        <v>722</v>
      </c>
      <c r="O539" s="345"/>
      <c r="Q539" s="345">
        <f>O539-SUM(Q540:Q560)</f>
        <v>0</v>
      </c>
      <c r="S539" s="345"/>
      <c r="U539" s="345">
        <f>S539+U540+U543+U552</f>
        <v>0</v>
      </c>
    </row>
    <row r="540" spans="1:25" ht="15" customHeight="1">
      <c r="A540" s="319">
        <v>530</v>
      </c>
      <c r="B540" s="319">
        <f t="shared" si="186"/>
        <v>7</v>
      </c>
      <c r="C540" s="320">
        <f t="shared" si="187"/>
        <v>7473111</v>
      </c>
      <c r="D540" s="320" t="s">
        <v>1547</v>
      </c>
      <c r="F540" s="343" t="s">
        <v>250</v>
      </c>
      <c r="G540" s="343" t="s">
        <v>250</v>
      </c>
      <c r="H540" s="343" t="s">
        <v>250</v>
      </c>
      <c r="I540" s="343" t="s">
        <v>250</v>
      </c>
      <c r="J540" s="343" t="s">
        <v>250</v>
      </c>
      <c r="K540" s="357">
        <v>7473111</v>
      </c>
      <c r="L540" s="343" t="s">
        <v>250</v>
      </c>
      <c r="M540" s="343" t="s">
        <v>250</v>
      </c>
      <c r="N540" s="357" t="s">
        <v>310</v>
      </c>
      <c r="O540" s="345"/>
      <c r="Q540" s="345">
        <f>O540-Q541-Q542</f>
        <v>0</v>
      </c>
      <c r="S540" s="345"/>
      <c r="U540" s="345">
        <f>S540+U541+U542</f>
        <v>0</v>
      </c>
    </row>
    <row r="541" spans="1:25" s="319" customFormat="1" ht="15" customHeight="1">
      <c r="A541" s="319">
        <v>531</v>
      </c>
      <c r="B541" s="319">
        <f t="shared" si="186"/>
        <v>8</v>
      </c>
      <c r="C541" s="320">
        <f t="shared" si="187"/>
        <v>74731114</v>
      </c>
      <c r="D541" s="320"/>
      <c r="E541" s="320"/>
      <c r="F541" s="347" t="s">
        <v>250</v>
      </c>
      <c r="G541" s="347" t="s">
        <v>250</v>
      </c>
      <c r="H541" s="347" t="s">
        <v>250</v>
      </c>
      <c r="I541" s="347" t="s">
        <v>250</v>
      </c>
      <c r="J541" s="347" t="s">
        <v>250</v>
      </c>
      <c r="K541" s="347" t="s">
        <v>250</v>
      </c>
      <c r="L541" s="356">
        <v>74731114</v>
      </c>
      <c r="M541" s="347" t="s">
        <v>250</v>
      </c>
      <c r="N541" s="356" t="s">
        <v>1023</v>
      </c>
      <c r="O541" s="345"/>
      <c r="Q541" s="349">
        <f t="shared" ref="Q541:Q542" si="194">O541</f>
        <v>0</v>
      </c>
      <c r="S541" s="345"/>
      <c r="U541" s="349">
        <f t="shared" ref="U541:U542" si="195">S541</f>
        <v>0</v>
      </c>
    </row>
    <row r="542" spans="1:25" s="319" customFormat="1" ht="15" customHeight="1">
      <c r="A542" s="319">
        <v>532</v>
      </c>
      <c r="B542" s="319">
        <f t="shared" si="186"/>
        <v>8</v>
      </c>
      <c r="C542" s="320">
        <f t="shared" si="187"/>
        <v>74731118</v>
      </c>
      <c r="D542" s="320"/>
      <c r="E542" s="320"/>
      <c r="F542" s="347" t="s">
        <v>250</v>
      </c>
      <c r="G542" s="347" t="s">
        <v>250</v>
      </c>
      <c r="H542" s="347" t="s">
        <v>250</v>
      </c>
      <c r="I542" s="347" t="s">
        <v>250</v>
      </c>
      <c r="J542" s="347" t="s">
        <v>250</v>
      </c>
      <c r="K542" s="347" t="s">
        <v>250</v>
      </c>
      <c r="L542" s="356">
        <v>74731118</v>
      </c>
      <c r="M542" s="347" t="s">
        <v>250</v>
      </c>
      <c r="N542" s="356" t="s">
        <v>1025</v>
      </c>
      <c r="O542" s="345"/>
      <c r="Q542" s="349">
        <f t="shared" si="194"/>
        <v>0</v>
      </c>
      <c r="S542" s="345"/>
      <c r="U542" s="349">
        <f t="shared" si="195"/>
        <v>0</v>
      </c>
    </row>
    <row r="543" spans="1:25" ht="15" customHeight="1">
      <c r="A543" s="319">
        <v>533</v>
      </c>
      <c r="B543" s="319">
        <f t="shared" si="186"/>
        <v>7</v>
      </c>
      <c r="C543" s="320">
        <f t="shared" si="187"/>
        <v>7473112</v>
      </c>
      <c r="D543" s="320" t="s">
        <v>1547</v>
      </c>
      <c r="F543" s="343" t="s">
        <v>250</v>
      </c>
      <c r="G543" s="343" t="s">
        <v>250</v>
      </c>
      <c r="H543" s="343" t="s">
        <v>250</v>
      </c>
      <c r="I543" s="343" t="s">
        <v>250</v>
      </c>
      <c r="J543" s="343" t="s">
        <v>250</v>
      </c>
      <c r="K543" s="357">
        <v>7473112</v>
      </c>
      <c r="L543" s="343" t="s">
        <v>250</v>
      </c>
      <c r="M543" s="343" t="s">
        <v>250</v>
      </c>
      <c r="N543" s="357" t="s">
        <v>723</v>
      </c>
      <c r="O543" s="345"/>
      <c r="Q543" s="345">
        <f>O543-Q544-Q545-Q546-Q547-Q548-Q549-Q550-Q551</f>
        <v>0</v>
      </c>
      <c r="S543" s="345"/>
      <c r="U543" s="345">
        <f>S543+U544+U545+U548+U549+U550+U551</f>
        <v>0</v>
      </c>
    </row>
    <row r="544" spans="1:25" s="319" customFormat="1" ht="15" customHeight="1">
      <c r="A544" s="319">
        <v>534</v>
      </c>
      <c r="B544" s="319">
        <f t="shared" si="186"/>
        <v>8</v>
      </c>
      <c r="C544" s="320">
        <f t="shared" si="187"/>
        <v>74731121</v>
      </c>
      <c r="D544" s="320"/>
      <c r="E544" s="320"/>
      <c r="F544" s="347" t="s">
        <v>250</v>
      </c>
      <c r="G544" s="347" t="s">
        <v>250</v>
      </c>
      <c r="H544" s="347" t="s">
        <v>250</v>
      </c>
      <c r="I544" s="347" t="s">
        <v>250</v>
      </c>
      <c r="J544" s="347" t="s">
        <v>250</v>
      </c>
      <c r="K544" s="347" t="s">
        <v>250</v>
      </c>
      <c r="L544" s="356">
        <v>74731121</v>
      </c>
      <c r="M544" s="347" t="s">
        <v>250</v>
      </c>
      <c r="N544" s="356" t="s">
        <v>724</v>
      </c>
      <c r="O544" s="345"/>
      <c r="Q544" s="349">
        <f>O544</f>
        <v>0</v>
      </c>
      <c r="S544" s="345"/>
      <c r="U544" s="349">
        <f>S544</f>
        <v>0</v>
      </c>
    </row>
    <row r="545" spans="1:21" s="319" customFormat="1" ht="15" customHeight="1">
      <c r="A545" s="319">
        <v>535</v>
      </c>
      <c r="B545" s="319">
        <f t="shared" si="186"/>
        <v>8</v>
      </c>
      <c r="C545" s="320">
        <f t="shared" si="187"/>
        <v>74731122</v>
      </c>
      <c r="D545" s="320"/>
      <c r="E545" s="320"/>
      <c r="F545" s="347" t="s">
        <v>250</v>
      </c>
      <c r="G545" s="347" t="s">
        <v>250</v>
      </c>
      <c r="H545" s="347" t="s">
        <v>250</v>
      </c>
      <c r="I545" s="347" t="s">
        <v>250</v>
      </c>
      <c r="J545" s="347" t="s">
        <v>250</v>
      </c>
      <c r="K545" s="347" t="s">
        <v>250</v>
      </c>
      <c r="L545" s="356">
        <v>74731122</v>
      </c>
      <c r="M545" s="347" t="s">
        <v>250</v>
      </c>
      <c r="N545" s="356" t="s">
        <v>725</v>
      </c>
      <c r="O545" s="345"/>
      <c r="Q545" s="349">
        <f>O545-Q546-Q547</f>
        <v>0</v>
      </c>
      <c r="S545" s="345"/>
      <c r="U545" s="349">
        <f>S545+U546+U547</f>
        <v>0</v>
      </c>
    </row>
    <row r="546" spans="1:21" s="319" customFormat="1" ht="15" customHeight="1">
      <c r="A546" s="319">
        <v>536</v>
      </c>
      <c r="B546" s="319">
        <f t="shared" si="186"/>
        <v>9</v>
      </c>
      <c r="C546" s="320">
        <f t="shared" si="187"/>
        <v>747311221</v>
      </c>
      <c r="D546" s="320"/>
      <c r="E546" s="320"/>
      <c r="F546" s="347" t="s">
        <v>250</v>
      </c>
      <c r="G546" s="347" t="s">
        <v>250</v>
      </c>
      <c r="H546" s="347" t="s">
        <v>250</v>
      </c>
      <c r="I546" s="347" t="s">
        <v>250</v>
      </c>
      <c r="J546" s="347" t="s">
        <v>250</v>
      </c>
      <c r="K546" s="347" t="s">
        <v>250</v>
      </c>
      <c r="L546" s="347" t="s">
        <v>250</v>
      </c>
      <c r="M546" s="347">
        <v>747311221</v>
      </c>
      <c r="N546" s="347" t="s">
        <v>726</v>
      </c>
      <c r="O546" s="345"/>
      <c r="Q546" s="349">
        <f>O546</f>
        <v>0</v>
      </c>
      <c r="S546" s="345"/>
      <c r="U546" s="349">
        <f>S546</f>
        <v>0</v>
      </c>
    </row>
    <row r="547" spans="1:21" s="319" customFormat="1" ht="15" customHeight="1">
      <c r="A547" s="319">
        <v>537</v>
      </c>
      <c r="B547" s="319">
        <f t="shared" si="186"/>
        <v>9</v>
      </c>
      <c r="C547" s="320">
        <f t="shared" si="187"/>
        <v>747311228</v>
      </c>
      <c r="D547" s="320"/>
      <c r="E547" s="320"/>
      <c r="F547" s="347" t="s">
        <v>250</v>
      </c>
      <c r="G547" s="347" t="s">
        <v>250</v>
      </c>
      <c r="H547" s="347" t="s">
        <v>250</v>
      </c>
      <c r="I547" s="347" t="s">
        <v>250</v>
      </c>
      <c r="J547" s="347" t="s">
        <v>250</v>
      </c>
      <c r="K547" s="347" t="s">
        <v>250</v>
      </c>
      <c r="L547" s="347" t="s">
        <v>250</v>
      </c>
      <c r="M547" s="347">
        <v>747311228</v>
      </c>
      <c r="N547" s="347" t="s">
        <v>1314</v>
      </c>
      <c r="O547" s="345"/>
      <c r="Q547" s="349">
        <f>O547</f>
        <v>0</v>
      </c>
      <c r="S547" s="345"/>
      <c r="U547" s="349">
        <f>S547</f>
        <v>0</v>
      </c>
    </row>
    <row r="548" spans="1:21" s="319" customFormat="1" ht="15" customHeight="1">
      <c r="A548" s="319">
        <v>538</v>
      </c>
      <c r="B548" s="319">
        <f t="shared" si="186"/>
        <v>8</v>
      </c>
      <c r="C548" s="320">
        <f t="shared" si="187"/>
        <v>74731123</v>
      </c>
      <c r="D548" s="320"/>
      <c r="E548" s="320"/>
      <c r="F548" s="347" t="s">
        <v>250</v>
      </c>
      <c r="G548" s="347" t="s">
        <v>250</v>
      </c>
      <c r="H548" s="347" t="s">
        <v>250</v>
      </c>
      <c r="I548" s="347" t="s">
        <v>250</v>
      </c>
      <c r="J548" s="347" t="s">
        <v>250</v>
      </c>
      <c r="K548" s="347" t="s">
        <v>250</v>
      </c>
      <c r="L548" s="356">
        <v>74731123</v>
      </c>
      <c r="M548" s="347" t="s">
        <v>250</v>
      </c>
      <c r="N548" s="356" t="s">
        <v>728</v>
      </c>
      <c r="O548" s="345"/>
      <c r="Q548" s="349">
        <f>O548</f>
        <v>0</v>
      </c>
      <c r="S548" s="345"/>
      <c r="U548" s="349">
        <f>S548</f>
        <v>0</v>
      </c>
    </row>
    <row r="549" spans="1:21" s="319" customFormat="1" ht="15" customHeight="1">
      <c r="A549" s="319">
        <v>539</v>
      </c>
      <c r="B549" s="319">
        <f t="shared" si="186"/>
        <v>8</v>
      </c>
      <c r="C549" s="320">
        <f t="shared" si="187"/>
        <v>74731124</v>
      </c>
      <c r="D549" s="320"/>
      <c r="E549" s="320"/>
      <c r="F549" s="347" t="s">
        <v>250</v>
      </c>
      <c r="G549" s="347" t="s">
        <v>250</v>
      </c>
      <c r="H549" s="347" t="s">
        <v>250</v>
      </c>
      <c r="I549" s="347" t="s">
        <v>250</v>
      </c>
      <c r="J549" s="347" t="s">
        <v>250</v>
      </c>
      <c r="K549" s="347" t="s">
        <v>250</v>
      </c>
      <c r="L549" s="356">
        <v>74731124</v>
      </c>
      <c r="M549" s="347" t="s">
        <v>250</v>
      </c>
      <c r="N549" s="356" t="s">
        <v>729</v>
      </c>
      <c r="O549" s="345"/>
      <c r="Q549" s="349">
        <f t="shared" ref="Q549:Q551" si="196">O549</f>
        <v>0</v>
      </c>
      <c r="S549" s="345"/>
      <c r="U549" s="349">
        <f t="shared" ref="U549:U551" si="197">S549</f>
        <v>0</v>
      </c>
    </row>
    <row r="550" spans="1:21" s="319" customFormat="1" ht="15" customHeight="1">
      <c r="A550" s="319">
        <v>540</v>
      </c>
      <c r="B550" s="319">
        <f t="shared" si="186"/>
        <v>8</v>
      </c>
      <c r="C550" s="320">
        <f t="shared" si="187"/>
        <v>74731125</v>
      </c>
      <c r="D550" s="320"/>
      <c r="E550" s="320"/>
      <c r="F550" s="347" t="s">
        <v>250</v>
      </c>
      <c r="G550" s="347" t="s">
        <v>250</v>
      </c>
      <c r="H550" s="347" t="s">
        <v>250</v>
      </c>
      <c r="I550" s="347" t="s">
        <v>250</v>
      </c>
      <c r="J550" s="347" t="s">
        <v>250</v>
      </c>
      <c r="K550" s="347" t="s">
        <v>250</v>
      </c>
      <c r="L550" s="356">
        <v>74731125</v>
      </c>
      <c r="M550" s="347" t="s">
        <v>250</v>
      </c>
      <c r="N550" s="356" t="s">
        <v>730</v>
      </c>
      <c r="O550" s="345"/>
      <c r="Q550" s="349">
        <f t="shared" si="196"/>
        <v>0</v>
      </c>
      <c r="S550" s="345"/>
      <c r="U550" s="349">
        <f t="shared" si="197"/>
        <v>0</v>
      </c>
    </row>
    <row r="551" spans="1:21" s="319" customFormat="1" ht="15" customHeight="1">
      <c r="A551" s="319">
        <v>541</v>
      </c>
      <c r="B551" s="319">
        <f t="shared" si="186"/>
        <v>8</v>
      </c>
      <c r="C551" s="320">
        <f t="shared" si="187"/>
        <v>74731128</v>
      </c>
      <c r="D551" s="320"/>
      <c r="E551" s="320"/>
      <c r="F551" s="347" t="s">
        <v>250</v>
      </c>
      <c r="G551" s="347" t="s">
        <v>250</v>
      </c>
      <c r="H551" s="347" t="s">
        <v>250</v>
      </c>
      <c r="I551" s="347" t="s">
        <v>250</v>
      </c>
      <c r="J551" s="347" t="s">
        <v>250</v>
      </c>
      <c r="K551" s="347" t="s">
        <v>250</v>
      </c>
      <c r="L551" s="356">
        <v>74731128</v>
      </c>
      <c r="M551" s="347" t="s">
        <v>250</v>
      </c>
      <c r="N551" s="356" t="s">
        <v>1365</v>
      </c>
      <c r="O551" s="345"/>
      <c r="Q551" s="349">
        <f t="shared" si="196"/>
        <v>0</v>
      </c>
      <c r="S551" s="345"/>
      <c r="U551" s="349">
        <f t="shared" si="197"/>
        <v>0</v>
      </c>
    </row>
    <row r="552" spans="1:21" ht="15" customHeight="1">
      <c r="A552" s="319">
        <v>542</v>
      </c>
      <c r="B552" s="319">
        <f t="shared" si="186"/>
        <v>7</v>
      </c>
      <c r="C552" s="320">
        <f t="shared" si="187"/>
        <v>7473113</v>
      </c>
      <c r="D552" s="320" t="s">
        <v>1547</v>
      </c>
      <c r="F552" s="343" t="s">
        <v>250</v>
      </c>
      <c r="G552" s="343" t="s">
        <v>250</v>
      </c>
      <c r="H552" s="343" t="s">
        <v>250</v>
      </c>
      <c r="I552" s="343" t="s">
        <v>250</v>
      </c>
      <c r="J552" s="343" t="s">
        <v>250</v>
      </c>
      <c r="K552" s="357">
        <v>7473113</v>
      </c>
      <c r="L552" s="343" t="s">
        <v>250</v>
      </c>
      <c r="M552" s="343" t="s">
        <v>250</v>
      </c>
      <c r="N552" s="357" t="s">
        <v>732</v>
      </c>
      <c r="O552" s="345"/>
      <c r="Q552" s="345">
        <f>O552-Q553-Q554-Q555-Q556-Q557-Q558-Q559-Q560</f>
        <v>0</v>
      </c>
      <c r="S552" s="345"/>
      <c r="U552" s="345">
        <f>S552+U553+U557</f>
        <v>0</v>
      </c>
    </row>
    <row r="553" spans="1:21" s="319" customFormat="1" ht="15" customHeight="1">
      <c r="A553" s="319">
        <v>543</v>
      </c>
      <c r="B553" s="319">
        <f t="shared" si="186"/>
        <v>8</v>
      </c>
      <c r="C553" s="320">
        <f t="shared" si="187"/>
        <v>74731131</v>
      </c>
      <c r="D553" s="320"/>
      <c r="E553" s="320"/>
      <c r="F553" s="347" t="s">
        <v>250</v>
      </c>
      <c r="G553" s="347" t="s">
        <v>250</v>
      </c>
      <c r="H553" s="347" t="s">
        <v>250</v>
      </c>
      <c r="I553" s="347" t="s">
        <v>250</v>
      </c>
      <c r="J553" s="347" t="s">
        <v>250</v>
      </c>
      <c r="K553" s="347" t="s">
        <v>250</v>
      </c>
      <c r="L553" s="356">
        <v>74731131</v>
      </c>
      <c r="M553" s="347" t="s">
        <v>250</v>
      </c>
      <c r="N553" s="356" t="s">
        <v>733</v>
      </c>
      <c r="O553" s="345"/>
      <c r="Q553" s="349">
        <f>O553-Q554-Q555-Q556</f>
        <v>0</v>
      </c>
      <c r="S553" s="345"/>
      <c r="U553" s="349">
        <f>S553+U554+U555+U556</f>
        <v>0</v>
      </c>
    </row>
    <row r="554" spans="1:21" s="319" customFormat="1" ht="15" customHeight="1">
      <c r="A554" s="319">
        <v>544</v>
      </c>
      <c r="B554" s="319">
        <f t="shared" si="186"/>
        <v>9</v>
      </c>
      <c r="C554" s="320">
        <f t="shared" si="187"/>
        <v>747311311</v>
      </c>
      <c r="D554" s="320"/>
      <c r="E554" s="320"/>
      <c r="F554" s="347" t="s">
        <v>250</v>
      </c>
      <c r="G554" s="347" t="s">
        <v>250</v>
      </c>
      <c r="H554" s="347" t="s">
        <v>250</v>
      </c>
      <c r="I554" s="347" t="s">
        <v>250</v>
      </c>
      <c r="J554" s="347" t="s">
        <v>250</v>
      </c>
      <c r="K554" s="347" t="s">
        <v>250</v>
      </c>
      <c r="L554" s="347" t="s">
        <v>250</v>
      </c>
      <c r="M554" s="347">
        <v>747311311</v>
      </c>
      <c r="N554" s="347" t="s">
        <v>734</v>
      </c>
      <c r="O554" s="345"/>
      <c r="Q554" s="349">
        <f t="shared" ref="Q554:Q556" si="198">O554</f>
        <v>0</v>
      </c>
      <c r="S554" s="345"/>
      <c r="U554" s="349">
        <f t="shared" ref="U554:U556" si="199">S554</f>
        <v>0</v>
      </c>
    </row>
    <row r="555" spans="1:21" s="319" customFormat="1" ht="15" customHeight="1">
      <c r="A555" s="319">
        <v>545</v>
      </c>
      <c r="B555" s="319">
        <f t="shared" si="186"/>
        <v>9</v>
      </c>
      <c r="C555" s="320">
        <f t="shared" si="187"/>
        <v>747311312</v>
      </c>
      <c r="D555" s="320"/>
      <c r="E555" s="320"/>
      <c r="F555" s="347" t="s">
        <v>250</v>
      </c>
      <c r="G555" s="347" t="s">
        <v>250</v>
      </c>
      <c r="H555" s="347" t="s">
        <v>250</v>
      </c>
      <c r="I555" s="347" t="s">
        <v>250</v>
      </c>
      <c r="J555" s="347" t="s">
        <v>250</v>
      </c>
      <c r="K555" s="347" t="s">
        <v>250</v>
      </c>
      <c r="L555" s="347" t="s">
        <v>250</v>
      </c>
      <c r="M555" s="347">
        <v>747311312</v>
      </c>
      <c r="N555" s="347" t="s">
        <v>736</v>
      </c>
      <c r="O555" s="345"/>
      <c r="Q555" s="349">
        <f t="shared" si="198"/>
        <v>0</v>
      </c>
      <c r="S555" s="345"/>
      <c r="U555" s="349">
        <f t="shared" si="199"/>
        <v>0</v>
      </c>
    </row>
    <row r="556" spans="1:21" s="319" customFormat="1" ht="15" customHeight="1">
      <c r="A556" s="319">
        <v>546</v>
      </c>
      <c r="B556" s="319">
        <f t="shared" si="186"/>
        <v>9</v>
      </c>
      <c r="C556" s="320">
        <f t="shared" si="187"/>
        <v>747311313</v>
      </c>
      <c r="D556" s="320"/>
      <c r="E556" s="320"/>
      <c r="F556" s="347" t="s">
        <v>250</v>
      </c>
      <c r="G556" s="347" t="s">
        <v>250</v>
      </c>
      <c r="H556" s="347" t="s">
        <v>250</v>
      </c>
      <c r="I556" s="347" t="s">
        <v>250</v>
      </c>
      <c r="J556" s="347" t="s">
        <v>250</v>
      </c>
      <c r="K556" s="347" t="s">
        <v>250</v>
      </c>
      <c r="L556" s="347" t="s">
        <v>250</v>
      </c>
      <c r="M556" s="347">
        <v>747311313</v>
      </c>
      <c r="N556" s="347" t="s">
        <v>484</v>
      </c>
      <c r="O556" s="345"/>
      <c r="Q556" s="349">
        <f t="shared" si="198"/>
        <v>0</v>
      </c>
      <c r="S556" s="345"/>
      <c r="U556" s="349">
        <f t="shared" si="199"/>
        <v>0</v>
      </c>
    </row>
    <row r="557" spans="1:21" s="319" customFormat="1" ht="15" customHeight="1">
      <c r="A557" s="319">
        <v>547</v>
      </c>
      <c r="B557" s="319">
        <f t="shared" si="186"/>
        <v>8</v>
      </c>
      <c r="C557" s="320">
        <f t="shared" si="187"/>
        <v>74731132</v>
      </c>
      <c r="D557" s="320"/>
      <c r="E557" s="320"/>
      <c r="F557" s="347" t="s">
        <v>250</v>
      </c>
      <c r="G557" s="347" t="s">
        <v>250</v>
      </c>
      <c r="H557" s="347" t="s">
        <v>250</v>
      </c>
      <c r="I557" s="347" t="s">
        <v>250</v>
      </c>
      <c r="J557" s="347" t="s">
        <v>250</v>
      </c>
      <c r="K557" s="347" t="s">
        <v>250</v>
      </c>
      <c r="L557" s="356">
        <v>74731132</v>
      </c>
      <c r="M557" s="347" t="s">
        <v>250</v>
      </c>
      <c r="N557" s="356" t="s">
        <v>746</v>
      </c>
      <c r="O557" s="345"/>
      <c r="Q557" s="349">
        <f>O557-Q558-Q559-Q560</f>
        <v>0</v>
      </c>
      <c r="S557" s="345"/>
      <c r="U557" s="349">
        <f>S557+U558+U559+U560</f>
        <v>0</v>
      </c>
    </row>
    <row r="558" spans="1:21" s="319" customFormat="1" ht="15" customHeight="1">
      <c r="A558" s="319">
        <v>548</v>
      </c>
      <c r="B558" s="319">
        <f t="shared" si="186"/>
        <v>9</v>
      </c>
      <c r="C558" s="320">
        <f t="shared" si="187"/>
        <v>747311321</v>
      </c>
      <c r="D558" s="320"/>
      <c r="E558" s="320"/>
      <c r="F558" s="347" t="s">
        <v>250</v>
      </c>
      <c r="G558" s="347" t="s">
        <v>250</v>
      </c>
      <c r="H558" s="347" t="s">
        <v>250</v>
      </c>
      <c r="I558" s="347" t="s">
        <v>250</v>
      </c>
      <c r="J558" s="347" t="s">
        <v>250</v>
      </c>
      <c r="K558" s="347" t="s">
        <v>250</v>
      </c>
      <c r="L558" s="347" t="s">
        <v>250</v>
      </c>
      <c r="M558" s="347">
        <v>747311321</v>
      </c>
      <c r="N558" s="347" t="s">
        <v>734</v>
      </c>
      <c r="O558" s="345"/>
      <c r="Q558" s="349">
        <f t="shared" ref="Q558:Q560" si="200">O558</f>
        <v>0</v>
      </c>
      <c r="S558" s="345"/>
      <c r="U558" s="349">
        <f t="shared" ref="U558:U560" si="201">S558</f>
        <v>0</v>
      </c>
    </row>
    <row r="559" spans="1:21" s="319" customFormat="1" ht="15" customHeight="1">
      <c r="A559" s="319">
        <v>549</v>
      </c>
      <c r="B559" s="319">
        <f t="shared" si="186"/>
        <v>9</v>
      </c>
      <c r="C559" s="320">
        <f t="shared" si="187"/>
        <v>747311322</v>
      </c>
      <c r="D559" s="320"/>
      <c r="E559" s="320"/>
      <c r="F559" s="347" t="s">
        <v>250</v>
      </c>
      <c r="G559" s="347" t="s">
        <v>250</v>
      </c>
      <c r="H559" s="347" t="s">
        <v>250</v>
      </c>
      <c r="I559" s="347" t="s">
        <v>250</v>
      </c>
      <c r="J559" s="347" t="s">
        <v>250</v>
      </c>
      <c r="K559" s="347" t="s">
        <v>250</v>
      </c>
      <c r="L559" s="347" t="s">
        <v>250</v>
      </c>
      <c r="M559" s="347">
        <v>747311322</v>
      </c>
      <c r="N559" s="347" t="s">
        <v>736</v>
      </c>
      <c r="O559" s="345"/>
      <c r="Q559" s="349">
        <f t="shared" si="200"/>
        <v>0</v>
      </c>
      <c r="S559" s="345"/>
      <c r="U559" s="349">
        <f t="shared" si="201"/>
        <v>0</v>
      </c>
    </row>
    <row r="560" spans="1:21" s="319" customFormat="1" ht="15" customHeight="1">
      <c r="A560" s="319">
        <v>550</v>
      </c>
      <c r="B560" s="319">
        <f t="shared" si="186"/>
        <v>9</v>
      </c>
      <c r="C560" s="320">
        <f t="shared" si="187"/>
        <v>747311323</v>
      </c>
      <c r="D560" s="320"/>
      <c r="E560" s="320"/>
      <c r="F560" s="347" t="s">
        <v>250</v>
      </c>
      <c r="G560" s="347" t="s">
        <v>250</v>
      </c>
      <c r="H560" s="347" t="s">
        <v>250</v>
      </c>
      <c r="I560" s="347" t="s">
        <v>250</v>
      </c>
      <c r="J560" s="347" t="s">
        <v>250</v>
      </c>
      <c r="K560" s="347" t="s">
        <v>250</v>
      </c>
      <c r="L560" s="347" t="s">
        <v>250</v>
      </c>
      <c r="M560" s="347">
        <v>747311323</v>
      </c>
      <c r="N560" s="347" t="s">
        <v>484</v>
      </c>
      <c r="O560" s="345"/>
      <c r="Q560" s="349">
        <f t="shared" si="200"/>
        <v>0</v>
      </c>
      <c r="S560" s="345"/>
      <c r="U560" s="349">
        <f t="shared" si="201"/>
        <v>0</v>
      </c>
    </row>
    <row r="561" spans="1:21" ht="15" customHeight="1">
      <c r="A561" s="319">
        <v>551</v>
      </c>
      <c r="B561" s="319">
        <f t="shared" si="186"/>
        <v>6</v>
      </c>
      <c r="C561" s="320">
        <f t="shared" si="187"/>
        <v>747312</v>
      </c>
      <c r="D561" s="320" t="s">
        <v>1547</v>
      </c>
      <c r="F561" s="343" t="s">
        <v>250</v>
      </c>
      <c r="G561" s="343" t="s">
        <v>250</v>
      </c>
      <c r="H561" s="343" t="s">
        <v>250</v>
      </c>
      <c r="I561" s="343" t="s">
        <v>250</v>
      </c>
      <c r="J561" s="352">
        <v>747312</v>
      </c>
      <c r="K561" s="343" t="s">
        <v>250</v>
      </c>
      <c r="L561" s="343" t="s">
        <v>250</v>
      </c>
      <c r="M561" s="343" t="s">
        <v>250</v>
      </c>
      <c r="N561" s="352" t="s">
        <v>394</v>
      </c>
      <c r="O561" s="345"/>
      <c r="Q561" s="345">
        <f>O561-Q562-Q563-Q564-Q565-Q566-Q567-Q568-Q569-Q570-Q571-Q572</f>
        <v>0</v>
      </c>
      <c r="S561" s="345"/>
      <c r="U561" s="345">
        <f>S561+U562+U569</f>
        <v>0</v>
      </c>
    </row>
    <row r="562" spans="1:21" ht="15" customHeight="1">
      <c r="A562" s="319">
        <v>552</v>
      </c>
      <c r="B562" s="319">
        <f t="shared" si="186"/>
        <v>7</v>
      </c>
      <c r="C562" s="320">
        <f t="shared" si="187"/>
        <v>7473121</v>
      </c>
      <c r="D562" s="320" t="s">
        <v>1547</v>
      </c>
      <c r="F562" s="343" t="s">
        <v>250</v>
      </c>
      <c r="G562" s="343" t="s">
        <v>250</v>
      </c>
      <c r="H562" s="343" t="s">
        <v>250</v>
      </c>
      <c r="I562" s="343" t="s">
        <v>250</v>
      </c>
      <c r="J562" s="343" t="s">
        <v>250</v>
      </c>
      <c r="K562" s="357">
        <v>7473121</v>
      </c>
      <c r="L562" s="343" t="s">
        <v>250</v>
      </c>
      <c r="M562" s="343" t="s">
        <v>250</v>
      </c>
      <c r="N562" s="357" t="s">
        <v>395</v>
      </c>
      <c r="O562" s="345"/>
      <c r="Q562" s="345">
        <f>O562-Q563-Q564-Q565-Q566-Q567-Q568</f>
        <v>0</v>
      </c>
      <c r="S562" s="345"/>
      <c r="U562" s="345">
        <f>S562+U563+U564+U565+U566+U567+U568</f>
        <v>0</v>
      </c>
    </row>
    <row r="563" spans="1:21" ht="15" customHeight="1">
      <c r="A563" s="319">
        <v>553</v>
      </c>
      <c r="B563" s="319">
        <f t="shared" si="186"/>
        <v>8</v>
      </c>
      <c r="C563" s="320">
        <f t="shared" si="187"/>
        <v>74731211</v>
      </c>
      <c r="D563" s="320" t="s">
        <v>1547</v>
      </c>
      <c r="F563" s="343" t="s">
        <v>250</v>
      </c>
      <c r="G563" s="343" t="s">
        <v>250</v>
      </c>
      <c r="H563" s="343" t="s">
        <v>250</v>
      </c>
      <c r="I563" s="343" t="s">
        <v>250</v>
      </c>
      <c r="J563" s="343" t="s">
        <v>250</v>
      </c>
      <c r="K563" s="343" t="s">
        <v>250</v>
      </c>
      <c r="L563" s="358">
        <v>74731211</v>
      </c>
      <c r="M563" s="343" t="s">
        <v>250</v>
      </c>
      <c r="N563" s="358" t="s">
        <v>487</v>
      </c>
      <c r="O563" s="345"/>
      <c r="Q563" s="345">
        <f>O563</f>
        <v>0</v>
      </c>
      <c r="S563" s="345"/>
      <c r="U563" s="345">
        <f>S563</f>
        <v>0</v>
      </c>
    </row>
    <row r="564" spans="1:21" ht="15" customHeight="1">
      <c r="A564" s="319">
        <v>554</v>
      </c>
      <c r="B564" s="319">
        <f t="shared" si="186"/>
        <v>8</v>
      </c>
      <c r="C564" s="320">
        <f t="shared" si="187"/>
        <v>74731212</v>
      </c>
      <c r="D564" s="320" t="s">
        <v>1547</v>
      </c>
      <c r="F564" s="343" t="s">
        <v>250</v>
      </c>
      <c r="G564" s="343" t="s">
        <v>250</v>
      </c>
      <c r="H564" s="343" t="s">
        <v>250</v>
      </c>
      <c r="I564" s="343" t="s">
        <v>250</v>
      </c>
      <c r="J564" s="343" t="s">
        <v>250</v>
      </c>
      <c r="K564" s="343" t="s">
        <v>250</v>
      </c>
      <c r="L564" s="358">
        <v>74731212</v>
      </c>
      <c r="M564" s="343" t="s">
        <v>250</v>
      </c>
      <c r="N564" s="358" t="s">
        <v>488</v>
      </c>
      <c r="O564" s="345"/>
      <c r="Q564" s="345">
        <f t="shared" ref="Q564:Q568" si="202">O564</f>
        <v>0</v>
      </c>
      <c r="S564" s="345"/>
      <c r="U564" s="345">
        <f t="shared" ref="U564:U568" si="203">S564</f>
        <v>0</v>
      </c>
    </row>
    <row r="565" spans="1:21" ht="15" customHeight="1">
      <c r="A565" s="319">
        <v>555</v>
      </c>
      <c r="B565" s="319">
        <f t="shared" si="186"/>
        <v>8</v>
      </c>
      <c r="C565" s="320">
        <f t="shared" si="187"/>
        <v>74731213</v>
      </c>
      <c r="D565" s="320" t="s">
        <v>1547</v>
      </c>
      <c r="F565" s="343" t="s">
        <v>250</v>
      </c>
      <c r="G565" s="343" t="s">
        <v>250</v>
      </c>
      <c r="H565" s="343" t="s">
        <v>250</v>
      </c>
      <c r="I565" s="343" t="s">
        <v>250</v>
      </c>
      <c r="J565" s="343" t="s">
        <v>250</v>
      </c>
      <c r="K565" s="343" t="s">
        <v>250</v>
      </c>
      <c r="L565" s="358">
        <v>74731213</v>
      </c>
      <c r="M565" s="343" t="s">
        <v>250</v>
      </c>
      <c r="N565" s="358" t="s">
        <v>489</v>
      </c>
      <c r="O565" s="345"/>
      <c r="Q565" s="345">
        <f t="shared" si="202"/>
        <v>0</v>
      </c>
      <c r="S565" s="345"/>
      <c r="U565" s="345">
        <f t="shared" si="203"/>
        <v>0</v>
      </c>
    </row>
    <row r="566" spans="1:21" ht="15" customHeight="1">
      <c r="A566" s="319">
        <v>556</v>
      </c>
      <c r="B566" s="319">
        <f t="shared" si="186"/>
        <v>8</v>
      </c>
      <c r="C566" s="320">
        <f t="shared" si="187"/>
        <v>74731214</v>
      </c>
      <c r="D566" s="320" t="s">
        <v>1547</v>
      </c>
      <c r="F566" s="343" t="s">
        <v>250</v>
      </c>
      <c r="G566" s="343" t="s">
        <v>250</v>
      </c>
      <c r="H566" s="343" t="s">
        <v>250</v>
      </c>
      <c r="I566" s="343" t="s">
        <v>250</v>
      </c>
      <c r="J566" s="343" t="s">
        <v>250</v>
      </c>
      <c r="K566" s="343" t="s">
        <v>250</v>
      </c>
      <c r="L566" s="358">
        <v>74731214</v>
      </c>
      <c r="M566" s="343" t="s">
        <v>250</v>
      </c>
      <c r="N566" s="358" t="s">
        <v>490</v>
      </c>
      <c r="O566" s="345"/>
      <c r="Q566" s="345">
        <f t="shared" si="202"/>
        <v>0</v>
      </c>
      <c r="S566" s="345"/>
      <c r="U566" s="345">
        <f t="shared" si="203"/>
        <v>0</v>
      </c>
    </row>
    <row r="567" spans="1:21" ht="15" customHeight="1">
      <c r="A567" s="319">
        <v>557</v>
      </c>
      <c r="B567" s="319">
        <f t="shared" si="186"/>
        <v>8</v>
      </c>
      <c r="C567" s="320">
        <f t="shared" si="187"/>
        <v>74731215</v>
      </c>
      <c r="D567" s="320" t="s">
        <v>1547</v>
      </c>
      <c r="F567" s="343" t="s">
        <v>250</v>
      </c>
      <c r="G567" s="343" t="s">
        <v>250</v>
      </c>
      <c r="H567" s="343" t="s">
        <v>250</v>
      </c>
      <c r="I567" s="343" t="s">
        <v>250</v>
      </c>
      <c r="J567" s="343" t="s">
        <v>250</v>
      </c>
      <c r="K567" s="343" t="s">
        <v>250</v>
      </c>
      <c r="L567" s="358">
        <v>74731215</v>
      </c>
      <c r="M567" s="343" t="s">
        <v>250</v>
      </c>
      <c r="N567" s="358" t="s">
        <v>491</v>
      </c>
      <c r="O567" s="345"/>
      <c r="Q567" s="345">
        <f t="shared" si="202"/>
        <v>0</v>
      </c>
      <c r="S567" s="345"/>
      <c r="U567" s="345">
        <f t="shared" si="203"/>
        <v>0</v>
      </c>
    </row>
    <row r="568" spans="1:21" ht="15" customHeight="1">
      <c r="A568" s="319">
        <v>558</v>
      </c>
      <c r="B568" s="319">
        <f t="shared" si="186"/>
        <v>8</v>
      </c>
      <c r="C568" s="320">
        <f t="shared" si="187"/>
        <v>74731218</v>
      </c>
      <c r="D568" s="320" t="s">
        <v>1547</v>
      </c>
      <c r="F568" s="343" t="s">
        <v>250</v>
      </c>
      <c r="G568" s="343" t="s">
        <v>250</v>
      </c>
      <c r="H568" s="343" t="s">
        <v>250</v>
      </c>
      <c r="I568" s="343" t="s">
        <v>250</v>
      </c>
      <c r="J568" s="343" t="s">
        <v>250</v>
      </c>
      <c r="K568" s="343" t="s">
        <v>250</v>
      </c>
      <c r="L568" s="358">
        <v>74731218</v>
      </c>
      <c r="M568" s="343" t="s">
        <v>250</v>
      </c>
      <c r="N568" s="358" t="s">
        <v>492</v>
      </c>
      <c r="O568" s="345"/>
      <c r="Q568" s="345">
        <f t="shared" si="202"/>
        <v>0</v>
      </c>
      <c r="S568" s="345"/>
      <c r="U568" s="345">
        <f t="shared" si="203"/>
        <v>0</v>
      </c>
    </row>
    <row r="569" spans="1:21" ht="15" customHeight="1">
      <c r="A569" s="319">
        <v>559</v>
      </c>
      <c r="B569" s="319">
        <f t="shared" si="186"/>
        <v>7</v>
      </c>
      <c r="C569" s="320">
        <f t="shared" si="187"/>
        <v>7473122</v>
      </c>
      <c r="D569" s="320" t="s">
        <v>1547</v>
      </c>
      <c r="F569" s="343" t="s">
        <v>250</v>
      </c>
      <c r="G569" s="343" t="s">
        <v>250</v>
      </c>
      <c r="H569" s="343" t="s">
        <v>250</v>
      </c>
      <c r="I569" s="343" t="s">
        <v>250</v>
      </c>
      <c r="J569" s="343" t="s">
        <v>250</v>
      </c>
      <c r="K569" s="357">
        <v>7473122</v>
      </c>
      <c r="L569" s="343" t="s">
        <v>250</v>
      </c>
      <c r="M569" s="343" t="s">
        <v>250</v>
      </c>
      <c r="N569" s="357" t="s">
        <v>396</v>
      </c>
      <c r="O569" s="345"/>
      <c r="Q569" s="345">
        <f>O569-Q570-Q571-Q572</f>
        <v>0</v>
      </c>
      <c r="S569" s="345"/>
      <c r="U569" s="345">
        <f>S569+U570+U571+U572</f>
        <v>0</v>
      </c>
    </row>
    <row r="570" spans="1:21" s="319" customFormat="1" ht="15" customHeight="1">
      <c r="A570" s="319">
        <v>560</v>
      </c>
      <c r="B570" s="319">
        <f t="shared" si="186"/>
        <v>8</v>
      </c>
      <c r="C570" s="320">
        <f t="shared" si="187"/>
        <v>74731221</v>
      </c>
      <c r="D570" s="320"/>
      <c r="E570" s="320"/>
      <c r="F570" s="347" t="s">
        <v>250</v>
      </c>
      <c r="G570" s="347" t="s">
        <v>250</v>
      </c>
      <c r="H570" s="347" t="s">
        <v>250</v>
      </c>
      <c r="I570" s="347" t="s">
        <v>250</v>
      </c>
      <c r="J570" s="347" t="s">
        <v>250</v>
      </c>
      <c r="K570" s="347" t="s">
        <v>250</v>
      </c>
      <c r="L570" s="356">
        <v>74731221</v>
      </c>
      <c r="M570" s="347" t="s">
        <v>250</v>
      </c>
      <c r="N570" s="356" t="s">
        <v>759</v>
      </c>
      <c r="O570" s="345"/>
      <c r="Q570" s="349">
        <f t="shared" ref="Q570:Q572" si="204">O570</f>
        <v>0</v>
      </c>
      <c r="S570" s="345"/>
      <c r="U570" s="349">
        <f t="shared" ref="U570:U572" si="205">S570</f>
        <v>0</v>
      </c>
    </row>
    <row r="571" spans="1:21" s="319" customFormat="1" ht="15" customHeight="1">
      <c r="A571" s="319">
        <v>561</v>
      </c>
      <c r="B571" s="319">
        <f t="shared" si="186"/>
        <v>8</v>
      </c>
      <c r="C571" s="320">
        <f t="shared" si="187"/>
        <v>74731222</v>
      </c>
      <c r="D571" s="320"/>
      <c r="E571" s="320"/>
      <c r="F571" s="347" t="s">
        <v>250</v>
      </c>
      <c r="G571" s="347" t="s">
        <v>250</v>
      </c>
      <c r="H571" s="347" t="s">
        <v>250</v>
      </c>
      <c r="I571" s="347" t="s">
        <v>250</v>
      </c>
      <c r="J571" s="347" t="s">
        <v>250</v>
      </c>
      <c r="K571" s="347" t="s">
        <v>250</v>
      </c>
      <c r="L571" s="356">
        <v>74731222</v>
      </c>
      <c r="M571" s="347" t="s">
        <v>250</v>
      </c>
      <c r="N571" s="356" t="s">
        <v>760</v>
      </c>
      <c r="O571" s="345"/>
      <c r="Q571" s="349">
        <f t="shared" si="204"/>
        <v>0</v>
      </c>
      <c r="S571" s="345"/>
      <c r="U571" s="349">
        <f t="shared" si="205"/>
        <v>0</v>
      </c>
    </row>
    <row r="572" spans="1:21" s="319" customFormat="1" ht="15" customHeight="1">
      <c r="A572" s="319">
        <v>562</v>
      </c>
      <c r="B572" s="319">
        <f t="shared" si="186"/>
        <v>8</v>
      </c>
      <c r="C572" s="320">
        <f t="shared" si="187"/>
        <v>74731228</v>
      </c>
      <c r="D572" s="320"/>
      <c r="E572" s="320"/>
      <c r="F572" s="347" t="s">
        <v>250</v>
      </c>
      <c r="G572" s="347" t="s">
        <v>250</v>
      </c>
      <c r="H572" s="347" t="s">
        <v>250</v>
      </c>
      <c r="I572" s="347" t="s">
        <v>250</v>
      </c>
      <c r="J572" s="347" t="s">
        <v>250</v>
      </c>
      <c r="K572" s="347" t="s">
        <v>250</v>
      </c>
      <c r="L572" s="356">
        <v>74731228</v>
      </c>
      <c r="M572" s="347" t="s">
        <v>250</v>
      </c>
      <c r="N572" s="356" t="s">
        <v>761</v>
      </c>
      <c r="O572" s="345"/>
      <c r="Q572" s="349">
        <f t="shared" si="204"/>
        <v>0</v>
      </c>
      <c r="S572" s="345"/>
      <c r="U572" s="349">
        <f t="shared" si="205"/>
        <v>0</v>
      </c>
    </row>
    <row r="573" spans="1:21" ht="15" customHeight="1">
      <c r="A573" s="319">
        <v>563</v>
      </c>
      <c r="B573" s="319">
        <f t="shared" si="186"/>
        <v>6</v>
      </c>
      <c r="C573" s="320">
        <f t="shared" si="187"/>
        <v>747313</v>
      </c>
      <c r="D573" s="320" t="s">
        <v>1547</v>
      </c>
      <c r="F573" s="343" t="s">
        <v>250</v>
      </c>
      <c r="G573" s="343" t="s">
        <v>250</v>
      </c>
      <c r="H573" s="343" t="s">
        <v>250</v>
      </c>
      <c r="I573" s="343" t="s">
        <v>250</v>
      </c>
      <c r="J573" s="352">
        <v>747313</v>
      </c>
      <c r="K573" s="343" t="s">
        <v>250</v>
      </c>
      <c r="L573" s="343" t="s">
        <v>250</v>
      </c>
      <c r="M573" s="343" t="s">
        <v>250</v>
      </c>
      <c r="N573" s="352" t="s">
        <v>762</v>
      </c>
      <c r="O573" s="345"/>
      <c r="Q573" s="345">
        <f>O573-SUM(Q574:Q595)</f>
        <v>0</v>
      </c>
      <c r="S573" s="345"/>
      <c r="U573" s="345">
        <f>S573+U574+U575+U587+U588+U592+U593+U594+U595</f>
        <v>0</v>
      </c>
    </row>
    <row r="574" spans="1:21" ht="15" customHeight="1">
      <c r="A574" s="319">
        <v>564</v>
      </c>
      <c r="B574" s="319">
        <f t="shared" si="186"/>
        <v>7</v>
      </c>
      <c r="C574" s="320">
        <f t="shared" si="187"/>
        <v>7473131</v>
      </c>
      <c r="D574" s="320" t="s">
        <v>1547</v>
      </c>
      <c r="F574" s="343" t="s">
        <v>250</v>
      </c>
      <c r="G574" s="343" t="s">
        <v>250</v>
      </c>
      <c r="H574" s="343" t="s">
        <v>250</v>
      </c>
      <c r="I574" s="343" t="s">
        <v>250</v>
      </c>
      <c r="J574" s="343" t="s">
        <v>250</v>
      </c>
      <c r="K574" s="357">
        <v>7473131</v>
      </c>
      <c r="L574" s="343" t="s">
        <v>250</v>
      </c>
      <c r="M574" s="343" t="s">
        <v>250</v>
      </c>
      <c r="N574" s="357" t="s">
        <v>1366</v>
      </c>
      <c r="O574" s="345"/>
      <c r="Q574" s="345">
        <f>O574</f>
        <v>0</v>
      </c>
      <c r="S574" s="345"/>
      <c r="U574" s="345">
        <f>S574</f>
        <v>0</v>
      </c>
    </row>
    <row r="575" spans="1:21" ht="15" customHeight="1">
      <c r="A575" s="319">
        <v>565</v>
      </c>
      <c r="B575" s="319">
        <f t="shared" si="186"/>
        <v>7</v>
      </c>
      <c r="C575" s="320">
        <f t="shared" si="187"/>
        <v>7473132</v>
      </c>
      <c r="D575" s="320" t="s">
        <v>1547</v>
      </c>
      <c r="F575" s="343" t="s">
        <v>250</v>
      </c>
      <c r="G575" s="343" t="s">
        <v>250</v>
      </c>
      <c r="H575" s="343" t="s">
        <v>250</v>
      </c>
      <c r="I575" s="343" t="s">
        <v>250</v>
      </c>
      <c r="J575" s="343" t="s">
        <v>250</v>
      </c>
      <c r="K575" s="357">
        <v>7473132</v>
      </c>
      <c r="L575" s="343" t="s">
        <v>250</v>
      </c>
      <c r="M575" s="343" t="s">
        <v>250</v>
      </c>
      <c r="N575" s="357" t="s">
        <v>498</v>
      </c>
      <c r="O575" s="345"/>
      <c r="Q575" s="345">
        <f>O575-Q576-Q577-Q578-Q579-Q580-Q581-Q582-Q583-Q584-Q585-Q586</f>
        <v>0</v>
      </c>
      <c r="S575" s="345"/>
      <c r="U575" s="345">
        <f>S575+U576+U582+U586</f>
        <v>0</v>
      </c>
    </row>
    <row r="576" spans="1:21" ht="15" customHeight="1">
      <c r="A576" s="319">
        <v>566</v>
      </c>
      <c r="B576" s="319">
        <f t="shared" si="186"/>
        <v>8</v>
      </c>
      <c r="C576" s="320">
        <f t="shared" si="187"/>
        <v>74731321</v>
      </c>
      <c r="D576" s="320" t="s">
        <v>1547</v>
      </c>
      <c r="F576" s="343" t="s">
        <v>250</v>
      </c>
      <c r="G576" s="343" t="s">
        <v>250</v>
      </c>
      <c r="H576" s="343" t="s">
        <v>250</v>
      </c>
      <c r="I576" s="343" t="s">
        <v>250</v>
      </c>
      <c r="J576" s="343" t="s">
        <v>250</v>
      </c>
      <c r="K576" s="343" t="s">
        <v>250</v>
      </c>
      <c r="L576" s="358">
        <v>74731321</v>
      </c>
      <c r="M576" s="343" t="s">
        <v>250</v>
      </c>
      <c r="N576" s="358" t="s">
        <v>764</v>
      </c>
      <c r="O576" s="345"/>
      <c r="Q576" s="345">
        <f>O576-Q577-Q578-Q579-Q580-Q581</f>
        <v>0</v>
      </c>
      <c r="S576" s="345"/>
      <c r="U576" s="345">
        <f>S576+U577+U578+U579+U580+U581</f>
        <v>0</v>
      </c>
    </row>
    <row r="577" spans="1:21" ht="15" customHeight="1">
      <c r="A577" s="319">
        <v>567</v>
      </c>
      <c r="B577" s="319">
        <f t="shared" si="186"/>
        <v>9</v>
      </c>
      <c r="C577" s="320">
        <f t="shared" si="187"/>
        <v>747313211</v>
      </c>
      <c r="D577" s="320" t="s">
        <v>1547</v>
      </c>
      <c r="F577" s="343" t="s">
        <v>250</v>
      </c>
      <c r="G577" s="343" t="s">
        <v>250</v>
      </c>
      <c r="H577" s="343" t="s">
        <v>250</v>
      </c>
      <c r="I577" s="343" t="s">
        <v>250</v>
      </c>
      <c r="J577" s="343" t="s">
        <v>250</v>
      </c>
      <c r="K577" s="343" t="s">
        <v>250</v>
      </c>
      <c r="L577" s="343" t="s">
        <v>250</v>
      </c>
      <c r="M577" s="343">
        <v>747313211</v>
      </c>
      <c r="N577" s="343" t="s">
        <v>765</v>
      </c>
      <c r="O577" s="345"/>
      <c r="Q577" s="345">
        <f t="shared" ref="Q577:Q581" si="206">O577</f>
        <v>0</v>
      </c>
      <c r="S577" s="345"/>
      <c r="U577" s="345">
        <f t="shared" ref="U577:U581" si="207">S577</f>
        <v>0</v>
      </c>
    </row>
    <row r="578" spans="1:21" ht="15" customHeight="1">
      <c r="A578" s="319">
        <v>568</v>
      </c>
      <c r="B578" s="319">
        <f t="shared" si="186"/>
        <v>9</v>
      </c>
      <c r="C578" s="320">
        <f t="shared" si="187"/>
        <v>747313212</v>
      </c>
      <c r="D578" s="320" t="s">
        <v>1547</v>
      </c>
      <c r="F578" s="343" t="s">
        <v>250</v>
      </c>
      <c r="G578" s="343" t="s">
        <v>250</v>
      </c>
      <c r="H578" s="343" t="s">
        <v>250</v>
      </c>
      <c r="I578" s="343" t="s">
        <v>250</v>
      </c>
      <c r="J578" s="343" t="s">
        <v>250</v>
      </c>
      <c r="K578" s="343" t="s">
        <v>250</v>
      </c>
      <c r="L578" s="343" t="s">
        <v>250</v>
      </c>
      <c r="M578" s="343">
        <v>747313212</v>
      </c>
      <c r="N578" s="343" t="s">
        <v>766</v>
      </c>
      <c r="O578" s="345"/>
      <c r="Q578" s="345">
        <f t="shared" si="206"/>
        <v>0</v>
      </c>
      <c r="S578" s="345"/>
      <c r="U578" s="345">
        <f t="shared" si="207"/>
        <v>0</v>
      </c>
    </row>
    <row r="579" spans="1:21" ht="15" customHeight="1">
      <c r="A579" s="319">
        <v>569</v>
      </c>
      <c r="B579" s="319">
        <f t="shared" si="186"/>
        <v>9</v>
      </c>
      <c r="C579" s="320">
        <f t="shared" si="187"/>
        <v>747313213</v>
      </c>
      <c r="D579" s="320" t="s">
        <v>1547</v>
      </c>
      <c r="F579" s="343" t="s">
        <v>250</v>
      </c>
      <c r="G579" s="343" t="s">
        <v>250</v>
      </c>
      <c r="H579" s="343" t="s">
        <v>250</v>
      </c>
      <c r="I579" s="343" t="s">
        <v>250</v>
      </c>
      <c r="J579" s="343" t="s">
        <v>250</v>
      </c>
      <c r="K579" s="343" t="s">
        <v>250</v>
      </c>
      <c r="L579" s="343" t="s">
        <v>250</v>
      </c>
      <c r="M579" s="343">
        <v>747313213</v>
      </c>
      <c r="N579" s="343" t="s">
        <v>767</v>
      </c>
      <c r="O579" s="345"/>
      <c r="Q579" s="345">
        <f t="shared" si="206"/>
        <v>0</v>
      </c>
      <c r="S579" s="345"/>
      <c r="U579" s="345">
        <f t="shared" si="207"/>
        <v>0</v>
      </c>
    </row>
    <row r="580" spans="1:21" ht="15" customHeight="1">
      <c r="A580" s="319">
        <v>570</v>
      </c>
      <c r="B580" s="319">
        <f t="shared" si="186"/>
        <v>9</v>
      </c>
      <c r="C580" s="320">
        <f t="shared" si="187"/>
        <v>747313214</v>
      </c>
      <c r="D580" s="320" t="s">
        <v>1547</v>
      </c>
      <c r="F580" s="343" t="s">
        <v>250</v>
      </c>
      <c r="G580" s="343" t="s">
        <v>250</v>
      </c>
      <c r="H580" s="343" t="s">
        <v>250</v>
      </c>
      <c r="I580" s="343" t="s">
        <v>250</v>
      </c>
      <c r="J580" s="343" t="s">
        <v>250</v>
      </c>
      <c r="K580" s="343" t="s">
        <v>250</v>
      </c>
      <c r="L580" s="343" t="s">
        <v>250</v>
      </c>
      <c r="M580" s="343">
        <v>747313214</v>
      </c>
      <c r="N580" s="343" t="s">
        <v>768</v>
      </c>
      <c r="O580" s="345"/>
      <c r="Q580" s="345">
        <f t="shared" si="206"/>
        <v>0</v>
      </c>
      <c r="S580" s="345"/>
      <c r="U580" s="345">
        <f t="shared" si="207"/>
        <v>0</v>
      </c>
    </row>
    <row r="581" spans="1:21" ht="15" customHeight="1">
      <c r="A581" s="319">
        <v>571</v>
      </c>
      <c r="B581" s="319">
        <f t="shared" si="186"/>
        <v>9</v>
      </c>
      <c r="C581" s="320">
        <f t="shared" si="187"/>
        <v>747313218</v>
      </c>
      <c r="D581" s="320" t="s">
        <v>1547</v>
      </c>
      <c r="F581" s="343" t="s">
        <v>250</v>
      </c>
      <c r="G581" s="343" t="s">
        <v>250</v>
      </c>
      <c r="H581" s="343" t="s">
        <v>250</v>
      </c>
      <c r="I581" s="343" t="s">
        <v>250</v>
      </c>
      <c r="J581" s="343" t="s">
        <v>250</v>
      </c>
      <c r="K581" s="343" t="s">
        <v>250</v>
      </c>
      <c r="L581" s="343" t="s">
        <v>250</v>
      </c>
      <c r="M581" s="343">
        <v>747313218</v>
      </c>
      <c r="N581" s="343" t="s">
        <v>769</v>
      </c>
      <c r="O581" s="345"/>
      <c r="Q581" s="345">
        <f t="shared" si="206"/>
        <v>0</v>
      </c>
      <c r="S581" s="345"/>
      <c r="U581" s="345">
        <f t="shared" si="207"/>
        <v>0</v>
      </c>
    </row>
    <row r="582" spans="1:21" ht="15" customHeight="1">
      <c r="A582" s="319">
        <v>572</v>
      </c>
      <c r="B582" s="319">
        <f t="shared" si="186"/>
        <v>8</v>
      </c>
      <c r="C582" s="320">
        <f t="shared" si="187"/>
        <v>74731322</v>
      </c>
      <c r="D582" s="320" t="s">
        <v>1547</v>
      </c>
      <c r="F582" s="343" t="s">
        <v>250</v>
      </c>
      <c r="G582" s="343" t="s">
        <v>250</v>
      </c>
      <c r="H582" s="343" t="s">
        <v>250</v>
      </c>
      <c r="I582" s="343" t="s">
        <v>250</v>
      </c>
      <c r="J582" s="343" t="s">
        <v>250</v>
      </c>
      <c r="K582" s="343" t="s">
        <v>250</v>
      </c>
      <c r="L582" s="358">
        <v>74731322</v>
      </c>
      <c r="M582" s="343" t="s">
        <v>250</v>
      </c>
      <c r="N582" s="358" t="s">
        <v>770</v>
      </c>
      <c r="O582" s="345"/>
      <c r="Q582" s="345">
        <f>O582-Q583-Q584-Q585</f>
        <v>0</v>
      </c>
      <c r="S582" s="345"/>
      <c r="U582" s="345">
        <f>S582+U583+U584+U585</f>
        <v>0</v>
      </c>
    </row>
    <row r="583" spans="1:21" ht="15" customHeight="1">
      <c r="A583" s="319">
        <v>573</v>
      </c>
      <c r="B583" s="319">
        <f t="shared" si="186"/>
        <v>9</v>
      </c>
      <c r="C583" s="320">
        <f t="shared" si="187"/>
        <v>747313221</v>
      </c>
      <c r="D583" s="320" t="s">
        <v>1547</v>
      </c>
      <c r="F583" s="343" t="s">
        <v>250</v>
      </c>
      <c r="G583" s="343" t="s">
        <v>250</v>
      </c>
      <c r="H583" s="343" t="s">
        <v>250</v>
      </c>
      <c r="I583" s="343" t="s">
        <v>250</v>
      </c>
      <c r="J583" s="343" t="s">
        <v>250</v>
      </c>
      <c r="K583" s="343" t="s">
        <v>250</v>
      </c>
      <c r="L583" s="343" t="s">
        <v>250</v>
      </c>
      <c r="M583" s="343">
        <v>747313221</v>
      </c>
      <c r="N583" s="343" t="s">
        <v>771</v>
      </c>
      <c r="O583" s="345"/>
      <c r="Q583" s="345">
        <f t="shared" ref="Q583:Q585" si="208">O583</f>
        <v>0</v>
      </c>
      <c r="S583" s="345"/>
      <c r="U583" s="345">
        <f t="shared" ref="U583:U585" si="209">S583</f>
        <v>0</v>
      </c>
    </row>
    <row r="584" spans="1:21" ht="15" customHeight="1">
      <c r="A584" s="319">
        <v>574</v>
      </c>
      <c r="B584" s="319">
        <f t="shared" si="186"/>
        <v>9</v>
      </c>
      <c r="C584" s="320">
        <f t="shared" si="187"/>
        <v>747313222</v>
      </c>
      <c r="D584" s="320" t="s">
        <v>1547</v>
      </c>
      <c r="F584" s="343" t="s">
        <v>250</v>
      </c>
      <c r="G584" s="343" t="s">
        <v>250</v>
      </c>
      <c r="H584" s="343" t="s">
        <v>250</v>
      </c>
      <c r="I584" s="343" t="s">
        <v>250</v>
      </c>
      <c r="J584" s="343" t="s">
        <v>250</v>
      </c>
      <c r="K584" s="343" t="s">
        <v>250</v>
      </c>
      <c r="L584" s="343" t="s">
        <v>250</v>
      </c>
      <c r="M584" s="343">
        <v>747313222</v>
      </c>
      <c r="N584" s="343" t="s">
        <v>772</v>
      </c>
      <c r="O584" s="345"/>
      <c r="Q584" s="345">
        <f t="shared" si="208"/>
        <v>0</v>
      </c>
      <c r="S584" s="345"/>
      <c r="U584" s="345">
        <f t="shared" si="209"/>
        <v>0</v>
      </c>
    </row>
    <row r="585" spans="1:21" ht="15" customHeight="1">
      <c r="A585" s="319">
        <v>575</v>
      </c>
      <c r="B585" s="319">
        <f t="shared" si="186"/>
        <v>9</v>
      </c>
      <c r="C585" s="320">
        <f t="shared" si="187"/>
        <v>747313228</v>
      </c>
      <c r="D585" s="320" t="s">
        <v>1547</v>
      </c>
      <c r="F585" s="343" t="s">
        <v>250</v>
      </c>
      <c r="G585" s="343" t="s">
        <v>250</v>
      </c>
      <c r="H585" s="343" t="s">
        <v>250</v>
      </c>
      <c r="I585" s="343" t="s">
        <v>250</v>
      </c>
      <c r="J585" s="343" t="s">
        <v>250</v>
      </c>
      <c r="K585" s="343" t="s">
        <v>250</v>
      </c>
      <c r="L585" s="343" t="s">
        <v>250</v>
      </c>
      <c r="M585" s="343">
        <v>747313228</v>
      </c>
      <c r="N585" s="343" t="s">
        <v>773</v>
      </c>
      <c r="O585" s="345"/>
      <c r="Q585" s="345">
        <f t="shared" si="208"/>
        <v>0</v>
      </c>
      <c r="S585" s="345"/>
      <c r="U585" s="345">
        <f t="shared" si="209"/>
        <v>0</v>
      </c>
    </row>
    <row r="586" spans="1:21" ht="15" customHeight="1">
      <c r="A586" s="319">
        <v>576</v>
      </c>
      <c r="B586" s="319">
        <f t="shared" si="186"/>
        <v>8</v>
      </c>
      <c r="C586" s="320">
        <f t="shared" si="187"/>
        <v>74731328</v>
      </c>
      <c r="D586" s="320" t="s">
        <v>1547</v>
      </c>
      <c r="F586" s="343" t="s">
        <v>250</v>
      </c>
      <c r="G586" s="343" t="s">
        <v>250</v>
      </c>
      <c r="H586" s="343" t="s">
        <v>250</v>
      </c>
      <c r="I586" s="343" t="s">
        <v>250</v>
      </c>
      <c r="J586" s="343" t="s">
        <v>250</v>
      </c>
      <c r="K586" s="343" t="s">
        <v>250</v>
      </c>
      <c r="L586" s="358">
        <v>74731328</v>
      </c>
      <c r="M586" s="343" t="s">
        <v>250</v>
      </c>
      <c r="N586" s="358" t="s">
        <v>774</v>
      </c>
      <c r="O586" s="345"/>
      <c r="Q586" s="345">
        <f>O586</f>
        <v>0</v>
      </c>
      <c r="S586" s="345"/>
      <c r="U586" s="345">
        <f>S586</f>
        <v>0</v>
      </c>
    </row>
    <row r="587" spans="1:21" ht="15" customHeight="1">
      <c r="A587" s="319">
        <v>577</v>
      </c>
      <c r="B587" s="319">
        <f t="shared" ref="B587:B650" si="210">LEN(C587)</f>
        <v>7</v>
      </c>
      <c r="C587" s="320">
        <f t="shared" ref="C587:C650" si="211">MAX(F587:M587)</f>
        <v>7473133</v>
      </c>
      <c r="D587" s="320" t="s">
        <v>1547</v>
      </c>
      <c r="F587" s="343" t="s">
        <v>250</v>
      </c>
      <c r="G587" s="343" t="s">
        <v>250</v>
      </c>
      <c r="H587" s="343" t="s">
        <v>250</v>
      </c>
      <c r="I587" s="343" t="s">
        <v>250</v>
      </c>
      <c r="J587" s="343" t="s">
        <v>250</v>
      </c>
      <c r="K587" s="357">
        <v>7473133</v>
      </c>
      <c r="L587" s="343" t="s">
        <v>250</v>
      </c>
      <c r="M587" s="343" t="s">
        <v>250</v>
      </c>
      <c r="N587" s="357" t="s">
        <v>398</v>
      </c>
      <c r="O587" s="345"/>
      <c r="Q587" s="345">
        <f>O587</f>
        <v>0</v>
      </c>
      <c r="S587" s="345"/>
      <c r="U587" s="345">
        <f>S587</f>
        <v>0</v>
      </c>
    </row>
    <row r="588" spans="1:21" ht="15" customHeight="1">
      <c r="A588" s="319">
        <v>578</v>
      </c>
      <c r="B588" s="319">
        <f t="shared" si="210"/>
        <v>7</v>
      </c>
      <c r="C588" s="320">
        <f t="shared" si="211"/>
        <v>7473134</v>
      </c>
      <c r="D588" s="320" t="s">
        <v>1547</v>
      </c>
      <c r="F588" s="343" t="s">
        <v>250</v>
      </c>
      <c r="G588" s="343" t="s">
        <v>250</v>
      </c>
      <c r="H588" s="343" t="s">
        <v>250</v>
      </c>
      <c r="I588" s="343" t="s">
        <v>250</v>
      </c>
      <c r="J588" s="343" t="s">
        <v>250</v>
      </c>
      <c r="K588" s="357">
        <v>7473134</v>
      </c>
      <c r="L588" s="343" t="s">
        <v>250</v>
      </c>
      <c r="M588" s="343" t="s">
        <v>250</v>
      </c>
      <c r="N588" s="357" t="s">
        <v>399</v>
      </c>
      <c r="O588" s="345"/>
      <c r="Q588" s="345">
        <f>O588-Q589-Q590-Q591</f>
        <v>0</v>
      </c>
      <c r="S588" s="345"/>
      <c r="U588" s="345">
        <f>S588+U589+U590+U591</f>
        <v>0</v>
      </c>
    </row>
    <row r="589" spans="1:21" s="319" customFormat="1" ht="15" customHeight="1">
      <c r="A589" s="319">
        <v>579</v>
      </c>
      <c r="B589" s="319">
        <f t="shared" si="210"/>
        <v>8</v>
      </c>
      <c r="C589" s="320">
        <f t="shared" si="211"/>
        <v>74731341</v>
      </c>
      <c r="D589" s="320"/>
      <c r="E589" s="320"/>
      <c r="F589" s="347" t="s">
        <v>250</v>
      </c>
      <c r="G589" s="347" t="s">
        <v>250</v>
      </c>
      <c r="H589" s="347" t="s">
        <v>250</v>
      </c>
      <c r="I589" s="347" t="s">
        <v>250</v>
      </c>
      <c r="J589" s="347" t="s">
        <v>250</v>
      </c>
      <c r="K589" s="347" t="s">
        <v>250</v>
      </c>
      <c r="L589" s="356">
        <v>74731341</v>
      </c>
      <c r="M589" s="347" t="s">
        <v>250</v>
      </c>
      <c r="N589" s="356" t="s">
        <v>399</v>
      </c>
      <c r="O589" s="345"/>
      <c r="Q589" s="349">
        <f t="shared" ref="Q589:Q591" si="212">O589</f>
        <v>0</v>
      </c>
      <c r="S589" s="345"/>
      <c r="U589" s="349">
        <f t="shared" ref="U589:U591" si="213">S589</f>
        <v>0</v>
      </c>
    </row>
    <row r="590" spans="1:21" s="319" customFormat="1" ht="15" customHeight="1">
      <c r="A590" s="319">
        <v>580</v>
      </c>
      <c r="B590" s="319">
        <f t="shared" si="210"/>
        <v>8</v>
      </c>
      <c r="C590" s="320">
        <f t="shared" si="211"/>
        <v>74731342</v>
      </c>
      <c r="D590" s="320"/>
      <c r="E590" s="320"/>
      <c r="F590" s="347" t="s">
        <v>250</v>
      </c>
      <c r="G590" s="347" t="s">
        <v>250</v>
      </c>
      <c r="H590" s="347" t="s">
        <v>250</v>
      </c>
      <c r="I590" s="347" t="s">
        <v>250</v>
      </c>
      <c r="J590" s="347" t="s">
        <v>250</v>
      </c>
      <c r="K590" s="347" t="s">
        <v>250</v>
      </c>
      <c r="L590" s="356">
        <v>74731342</v>
      </c>
      <c r="M590" s="347" t="s">
        <v>250</v>
      </c>
      <c r="N590" s="356" t="s">
        <v>1317</v>
      </c>
      <c r="O590" s="345"/>
      <c r="Q590" s="349">
        <f t="shared" si="212"/>
        <v>0</v>
      </c>
      <c r="S590" s="345"/>
      <c r="U590" s="349">
        <f t="shared" si="213"/>
        <v>0</v>
      </c>
    </row>
    <row r="591" spans="1:21" s="319" customFormat="1" ht="15" customHeight="1">
      <c r="A591" s="319">
        <v>581</v>
      </c>
      <c r="B591" s="319">
        <f t="shared" si="210"/>
        <v>8</v>
      </c>
      <c r="C591" s="320">
        <f t="shared" si="211"/>
        <v>74731348</v>
      </c>
      <c r="D591" s="320"/>
      <c r="E591" s="320"/>
      <c r="F591" s="347" t="s">
        <v>250</v>
      </c>
      <c r="G591" s="347" t="s">
        <v>250</v>
      </c>
      <c r="H591" s="347" t="s">
        <v>250</v>
      </c>
      <c r="I591" s="347" t="s">
        <v>250</v>
      </c>
      <c r="J591" s="347" t="s">
        <v>250</v>
      </c>
      <c r="K591" s="347" t="s">
        <v>250</v>
      </c>
      <c r="L591" s="356">
        <v>74731348</v>
      </c>
      <c r="M591" s="347" t="s">
        <v>250</v>
      </c>
      <c r="N591" s="356" t="s">
        <v>776</v>
      </c>
      <c r="O591" s="345"/>
      <c r="Q591" s="349">
        <f t="shared" si="212"/>
        <v>0</v>
      </c>
      <c r="S591" s="345"/>
      <c r="U591" s="349">
        <f t="shared" si="213"/>
        <v>0</v>
      </c>
    </row>
    <row r="592" spans="1:21" ht="15" customHeight="1">
      <c r="A592" s="319">
        <v>582</v>
      </c>
      <c r="B592" s="319">
        <f t="shared" si="210"/>
        <v>7</v>
      </c>
      <c r="C592" s="320">
        <f t="shared" si="211"/>
        <v>7473135</v>
      </c>
      <c r="D592" s="320" t="s">
        <v>1547</v>
      </c>
      <c r="F592" s="343" t="s">
        <v>250</v>
      </c>
      <c r="G592" s="343" t="s">
        <v>250</v>
      </c>
      <c r="H592" s="343" t="s">
        <v>250</v>
      </c>
      <c r="I592" s="343" t="s">
        <v>250</v>
      </c>
      <c r="J592" s="343" t="s">
        <v>250</v>
      </c>
      <c r="K592" s="357">
        <v>7473135</v>
      </c>
      <c r="L592" s="343" t="s">
        <v>250</v>
      </c>
      <c r="M592" s="343" t="s">
        <v>250</v>
      </c>
      <c r="N592" s="357" t="s">
        <v>777</v>
      </c>
      <c r="O592" s="345"/>
      <c r="Q592" s="345">
        <f>O592</f>
        <v>0</v>
      </c>
      <c r="S592" s="345"/>
      <c r="U592" s="345">
        <f>S592</f>
        <v>0</v>
      </c>
    </row>
    <row r="593" spans="1:21" ht="15" customHeight="1">
      <c r="A593" s="319">
        <v>583</v>
      </c>
      <c r="B593" s="319">
        <f t="shared" si="210"/>
        <v>7</v>
      </c>
      <c r="C593" s="320">
        <f t="shared" si="211"/>
        <v>7473136</v>
      </c>
      <c r="D593" s="320" t="s">
        <v>1547</v>
      </c>
      <c r="F593" s="343" t="s">
        <v>250</v>
      </c>
      <c r="G593" s="343" t="s">
        <v>250</v>
      </c>
      <c r="H593" s="343" t="s">
        <v>250</v>
      </c>
      <c r="I593" s="343" t="s">
        <v>250</v>
      </c>
      <c r="J593" s="343" t="s">
        <v>250</v>
      </c>
      <c r="K593" s="357">
        <v>7473136</v>
      </c>
      <c r="L593" s="343" t="s">
        <v>250</v>
      </c>
      <c r="M593" s="343" t="s">
        <v>250</v>
      </c>
      <c r="N593" s="357" t="s">
        <v>778</v>
      </c>
      <c r="O593" s="345"/>
      <c r="Q593" s="345">
        <f t="shared" ref="Q593:Q595" si="214">O593</f>
        <v>0</v>
      </c>
      <c r="S593" s="345"/>
      <c r="U593" s="345">
        <f t="shared" ref="U593:U595" si="215">S593</f>
        <v>0</v>
      </c>
    </row>
    <row r="594" spans="1:21" ht="15" customHeight="1">
      <c r="A594" s="319">
        <v>584</v>
      </c>
      <c r="B594" s="319">
        <f t="shared" si="210"/>
        <v>7</v>
      </c>
      <c r="C594" s="320">
        <f t="shared" si="211"/>
        <v>7473137</v>
      </c>
      <c r="D594" s="320" t="s">
        <v>1547</v>
      </c>
      <c r="F594" s="343" t="s">
        <v>250</v>
      </c>
      <c r="G594" s="343" t="s">
        <v>250</v>
      </c>
      <c r="H594" s="343" t="s">
        <v>250</v>
      </c>
      <c r="I594" s="343" t="s">
        <v>250</v>
      </c>
      <c r="J594" s="343" t="s">
        <v>250</v>
      </c>
      <c r="K594" s="357">
        <v>7473137</v>
      </c>
      <c r="L594" s="343" t="s">
        <v>250</v>
      </c>
      <c r="M594" s="343" t="s">
        <v>250</v>
      </c>
      <c r="N594" s="357" t="s">
        <v>306</v>
      </c>
      <c r="O594" s="345"/>
      <c r="Q594" s="345">
        <f t="shared" si="214"/>
        <v>0</v>
      </c>
      <c r="S594" s="345"/>
      <c r="U594" s="345">
        <f t="shared" si="215"/>
        <v>0</v>
      </c>
    </row>
    <row r="595" spans="1:21" ht="15" customHeight="1">
      <c r="A595" s="319">
        <v>585</v>
      </c>
      <c r="B595" s="319">
        <f t="shared" si="210"/>
        <v>7</v>
      </c>
      <c r="C595" s="320">
        <f t="shared" si="211"/>
        <v>7473138</v>
      </c>
      <c r="D595" s="320" t="s">
        <v>1547</v>
      </c>
      <c r="F595" s="343" t="s">
        <v>250</v>
      </c>
      <c r="G595" s="343" t="s">
        <v>250</v>
      </c>
      <c r="H595" s="343" t="s">
        <v>250</v>
      </c>
      <c r="I595" s="343" t="s">
        <v>250</v>
      </c>
      <c r="J595" s="343" t="s">
        <v>250</v>
      </c>
      <c r="K595" s="357">
        <v>7473138</v>
      </c>
      <c r="L595" s="343" t="s">
        <v>250</v>
      </c>
      <c r="M595" s="343" t="s">
        <v>250</v>
      </c>
      <c r="N595" s="357" t="s">
        <v>403</v>
      </c>
      <c r="O595" s="345"/>
      <c r="Q595" s="345">
        <f t="shared" si="214"/>
        <v>0</v>
      </c>
      <c r="S595" s="345"/>
      <c r="U595" s="345">
        <f t="shared" si="215"/>
        <v>0</v>
      </c>
    </row>
    <row r="596" spans="1:21" s="319" customFormat="1" ht="15" customHeight="1">
      <c r="A596" s="319">
        <v>586</v>
      </c>
      <c r="B596" s="319">
        <f t="shared" si="210"/>
        <v>6</v>
      </c>
      <c r="C596" s="320">
        <f t="shared" si="211"/>
        <v>747318</v>
      </c>
      <c r="D596" s="320"/>
      <c r="E596" s="320"/>
      <c r="F596" s="347" t="s">
        <v>250</v>
      </c>
      <c r="G596" s="347" t="s">
        <v>250</v>
      </c>
      <c r="H596" s="347" t="s">
        <v>250</v>
      </c>
      <c r="I596" s="347" t="s">
        <v>250</v>
      </c>
      <c r="J596" s="353">
        <v>747318</v>
      </c>
      <c r="K596" s="347" t="s">
        <v>250</v>
      </c>
      <c r="L596" s="347" t="s">
        <v>250</v>
      </c>
      <c r="M596" s="347" t="s">
        <v>250</v>
      </c>
      <c r="N596" s="353" t="s">
        <v>1367</v>
      </c>
      <c r="O596" s="345"/>
      <c r="Q596" s="349">
        <f>O596-Q597-Q598</f>
        <v>0</v>
      </c>
      <c r="S596" s="345"/>
      <c r="U596" s="349">
        <f>S596+U597+U598</f>
        <v>0</v>
      </c>
    </row>
    <row r="597" spans="1:21" s="319" customFormat="1" ht="15" customHeight="1">
      <c r="A597" s="319">
        <v>587</v>
      </c>
      <c r="B597" s="319">
        <f t="shared" si="210"/>
        <v>7</v>
      </c>
      <c r="C597" s="320">
        <f t="shared" si="211"/>
        <v>7473181</v>
      </c>
      <c r="D597" s="320"/>
      <c r="E597" s="320"/>
      <c r="F597" s="347" t="s">
        <v>250</v>
      </c>
      <c r="G597" s="347" t="s">
        <v>250</v>
      </c>
      <c r="H597" s="347" t="s">
        <v>250</v>
      </c>
      <c r="I597" s="347" t="s">
        <v>250</v>
      </c>
      <c r="J597" s="347" t="s">
        <v>250</v>
      </c>
      <c r="K597" s="354">
        <v>7473181</v>
      </c>
      <c r="L597" s="347" t="s">
        <v>250</v>
      </c>
      <c r="M597" s="347" t="s">
        <v>250</v>
      </c>
      <c r="N597" s="354" t="s">
        <v>1368</v>
      </c>
      <c r="O597" s="345"/>
      <c r="Q597" s="349">
        <f t="shared" ref="Q597:Q598" si="216">O597</f>
        <v>0</v>
      </c>
      <c r="S597" s="345"/>
      <c r="U597" s="349">
        <f t="shared" ref="U597:U598" si="217">S597</f>
        <v>0</v>
      </c>
    </row>
    <row r="598" spans="1:21" s="319" customFormat="1" ht="15" customHeight="1">
      <c r="A598" s="319">
        <v>588</v>
      </c>
      <c r="B598" s="319">
        <f t="shared" si="210"/>
        <v>7</v>
      </c>
      <c r="C598" s="320">
        <f t="shared" si="211"/>
        <v>7473188</v>
      </c>
      <c r="D598" s="320"/>
      <c r="E598" s="320"/>
      <c r="F598" s="347" t="s">
        <v>250</v>
      </c>
      <c r="G598" s="347" t="s">
        <v>250</v>
      </c>
      <c r="H598" s="347" t="s">
        <v>250</v>
      </c>
      <c r="I598" s="347" t="s">
        <v>250</v>
      </c>
      <c r="J598" s="347" t="s">
        <v>250</v>
      </c>
      <c r="K598" s="354">
        <v>7473188</v>
      </c>
      <c r="L598" s="347" t="s">
        <v>250</v>
      </c>
      <c r="M598" s="347" t="s">
        <v>250</v>
      </c>
      <c r="N598" s="354" t="s">
        <v>1369</v>
      </c>
      <c r="O598" s="345"/>
      <c r="Q598" s="349">
        <f t="shared" si="216"/>
        <v>0</v>
      </c>
      <c r="S598" s="345"/>
      <c r="U598" s="349">
        <f t="shared" si="217"/>
        <v>0</v>
      </c>
    </row>
    <row r="599" spans="1:21" s="319" customFormat="1" ht="15" customHeight="1">
      <c r="A599" s="319">
        <v>589</v>
      </c>
      <c r="B599" s="319">
        <f t="shared" si="210"/>
        <v>3</v>
      </c>
      <c r="C599" s="320">
        <f t="shared" si="211"/>
        <v>748</v>
      </c>
      <c r="D599" s="320"/>
      <c r="E599" s="320"/>
      <c r="F599" s="347" t="s">
        <v>250</v>
      </c>
      <c r="G599" s="368">
        <v>748</v>
      </c>
      <c r="H599" s="347" t="s">
        <v>250</v>
      </c>
      <c r="I599" s="347" t="s">
        <v>250</v>
      </c>
      <c r="J599" s="347" t="s">
        <v>250</v>
      </c>
      <c r="K599" s="347" t="s">
        <v>250</v>
      </c>
      <c r="L599" s="347" t="s">
        <v>250</v>
      </c>
      <c r="M599" s="347" t="s">
        <v>250</v>
      </c>
      <c r="N599" s="368" t="s">
        <v>1370</v>
      </c>
      <c r="O599" s="345"/>
      <c r="Q599" s="349">
        <f>O599-SUM(Q600:Q624)</f>
        <v>0</v>
      </c>
      <c r="S599" s="345"/>
      <c r="U599" s="349">
        <f>S599+U600+U603+U606+U618+U624</f>
        <v>0</v>
      </c>
    </row>
    <row r="600" spans="1:21" s="319" customFormat="1" ht="15" customHeight="1">
      <c r="A600" s="319">
        <v>590</v>
      </c>
      <c r="B600" s="319">
        <f t="shared" si="210"/>
        <v>4</v>
      </c>
      <c r="C600" s="320">
        <f t="shared" si="211"/>
        <v>7481</v>
      </c>
      <c r="D600" s="320"/>
      <c r="E600" s="320"/>
      <c r="F600" s="347" t="s">
        <v>250</v>
      </c>
      <c r="G600" s="347" t="s">
        <v>250</v>
      </c>
      <c r="H600" s="355">
        <v>7481</v>
      </c>
      <c r="I600" s="347" t="s">
        <v>250</v>
      </c>
      <c r="J600" s="347" t="s">
        <v>250</v>
      </c>
      <c r="K600" s="347" t="s">
        <v>250</v>
      </c>
      <c r="L600" s="347" t="s">
        <v>250</v>
      </c>
      <c r="M600" s="347" t="s">
        <v>250</v>
      </c>
      <c r="N600" s="355" t="s">
        <v>1371</v>
      </c>
      <c r="O600" s="345"/>
      <c r="Q600" s="349">
        <f>O600-Q601-Q602</f>
        <v>0</v>
      </c>
      <c r="S600" s="345"/>
      <c r="U600" s="349">
        <f>S600+U601+U602</f>
        <v>0</v>
      </c>
    </row>
    <row r="601" spans="1:21" s="319" customFormat="1" ht="15" customHeight="1">
      <c r="A601" s="319">
        <v>591</v>
      </c>
      <c r="B601" s="319">
        <f t="shared" si="210"/>
        <v>5</v>
      </c>
      <c r="C601" s="320">
        <f t="shared" si="211"/>
        <v>74811</v>
      </c>
      <c r="D601" s="320"/>
      <c r="E601" s="320"/>
      <c r="F601" s="347" t="s">
        <v>250</v>
      </c>
      <c r="G601" s="347" t="s">
        <v>250</v>
      </c>
      <c r="H601" s="347" t="s">
        <v>250</v>
      </c>
      <c r="I601" s="348">
        <v>74811</v>
      </c>
      <c r="J601" s="347" t="s">
        <v>250</v>
      </c>
      <c r="K601" s="347" t="s">
        <v>250</v>
      </c>
      <c r="L601" s="347" t="s">
        <v>250</v>
      </c>
      <c r="M601" s="347" t="s">
        <v>250</v>
      </c>
      <c r="N601" s="348" t="s">
        <v>577</v>
      </c>
      <c r="O601" s="345"/>
      <c r="Q601" s="349">
        <f>O601</f>
        <v>0</v>
      </c>
      <c r="S601" s="345"/>
      <c r="U601" s="349">
        <f>S601</f>
        <v>0</v>
      </c>
    </row>
    <row r="602" spans="1:21" s="319" customFormat="1" ht="15" customHeight="1">
      <c r="A602" s="319">
        <v>592</v>
      </c>
      <c r="B602" s="319">
        <f t="shared" si="210"/>
        <v>5</v>
      </c>
      <c r="C602" s="320">
        <f t="shared" si="211"/>
        <v>74812</v>
      </c>
      <c r="D602" s="320"/>
      <c r="E602" s="320"/>
      <c r="F602" s="347" t="s">
        <v>250</v>
      </c>
      <c r="G602" s="347" t="s">
        <v>250</v>
      </c>
      <c r="H602" s="347" t="s">
        <v>250</v>
      </c>
      <c r="I602" s="348">
        <v>74812</v>
      </c>
      <c r="J602" s="347" t="s">
        <v>250</v>
      </c>
      <c r="K602" s="347" t="s">
        <v>250</v>
      </c>
      <c r="L602" s="347" t="s">
        <v>250</v>
      </c>
      <c r="M602" s="347" t="s">
        <v>250</v>
      </c>
      <c r="N602" s="348" t="s">
        <v>570</v>
      </c>
      <c r="O602" s="345"/>
      <c r="Q602" s="349">
        <f>O602</f>
        <v>0</v>
      </c>
      <c r="S602" s="345"/>
      <c r="U602" s="349">
        <f>S602</f>
        <v>0</v>
      </c>
    </row>
    <row r="603" spans="1:21" s="319" customFormat="1" ht="15" customHeight="1">
      <c r="A603" s="319">
        <v>593</v>
      </c>
      <c r="B603" s="319">
        <f t="shared" si="210"/>
        <v>4</v>
      </c>
      <c r="C603" s="320">
        <f t="shared" si="211"/>
        <v>7482</v>
      </c>
      <c r="D603" s="320"/>
      <c r="E603" s="320"/>
      <c r="F603" s="347" t="s">
        <v>250</v>
      </c>
      <c r="G603" s="347" t="s">
        <v>250</v>
      </c>
      <c r="H603" s="355">
        <v>7482</v>
      </c>
      <c r="I603" s="347" t="s">
        <v>250</v>
      </c>
      <c r="J603" s="347" t="s">
        <v>250</v>
      </c>
      <c r="K603" s="347" t="s">
        <v>250</v>
      </c>
      <c r="L603" s="347" t="s">
        <v>250</v>
      </c>
      <c r="M603" s="347" t="s">
        <v>250</v>
      </c>
      <c r="N603" s="355" t="s">
        <v>1372</v>
      </c>
      <c r="O603" s="345"/>
      <c r="Q603" s="349">
        <f>O603-Q604-Q605</f>
        <v>0</v>
      </c>
      <c r="S603" s="345"/>
      <c r="U603" s="349">
        <f>S603+U604+U605</f>
        <v>0</v>
      </c>
    </row>
    <row r="604" spans="1:21" s="319" customFormat="1" ht="15" customHeight="1">
      <c r="A604" s="319">
        <v>594</v>
      </c>
      <c r="B604" s="319">
        <f t="shared" si="210"/>
        <v>5</v>
      </c>
      <c r="C604" s="320">
        <f t="shared" si="211"/>
        <v>74821</v>
      </c>
      <c r="D604" s="320"/>
      <c r="E604" s="320"/>
      <c r="F604" s="347" t="s">
        <v>250</v>
      </c>
      <c r="G604" s="347" t="s">
        <v>250</v>
      </c>
      <c r="H604" s="347" t="s">
        <v>250</v>
      </c>
      <c r="I604" s="348">
        <v>74821</v>
      </c>
      <c r="J604" s="347" t="s">
        <v>250</v>
      </c>
      <c r="K604" s="347" t="s">
        <v>250</v>
      </c>
      <c r="L604" s="347" t="s">
        <v>250</v>
      </c>
      <c r="M604" s="347" t="s">
        <v>250</v>
      </c>
      <c r="N604" s="348" t="s">
        <v>1373</v>
      </c>
      <c r="O604" s="345"/>
      <c r="Q604" s="349">
        <f t="shared" ref="Q604:Q605" si="218">O604</f>
        <v>0</v>
      </c>
      <c r="S604" s="345"/>
      <c r="U604" s="349">
        <f t="shared" ref="U604:U605" si="219">S604</f>
        <v>0</v>
      </c>
    </row>
    <row r="605" spans="1:21" s="319" customFormat="1" ht="15" customHeight="1">
      <c r="A605" s="319">
        <v>595</v>
      </c>
      <c r="B605" s="319">
        <f t="shared" si="210"/>
        <v>5</v>
      </c>
      <c r="C605" s="320">
        <f t="shared" si="211"/>
        <v>74828</v>
      </c>
      <c r="D605" s="320"/>
      <c r="E605" s="320"/>
      <c r="F605" s="347" t="s">
        <v>250</v>
      </c>
      <c r="G605" s="347" t="s">
        <v>250</v>
      </c>
      <c r="H605" s="347" t="s">
        <v>250</v>
      </c>
      <c r="I605" s="348">
        <v>74828</v>
      </c>
      <c r="J605" s="347" t="s">
        <v>250</v>
      </c>
      <c r="K605" s="347" t="s">
        <v>250</v>
      </c>
      <c r="L605" s="347" t="s">
        <v>250</v>
      </c>
      <c r="M605" s="347" t="s">
        <v>250</v>
      </c>
      <c r="N605" s="348" t="s">
        <v>1374</v>
      </c>
      <c r="O605" s="345"/>
      <c r="Q605" s="349">
        <f t="shared" si="218"/>
        <v>0</v>
      </c>
      <c r="S605" s="345"/>
      <c r="U605" s="349">
        <f t="shared" si="219"/>
        <v>0</v>
      </c>
    </row>
    <row r="606" spans="1:21" s="319" customFormat="1" ht="15" customHeight="1">
      <c r="A606" s="319">
        <v>596</v>
      </c>
      <c r="B606" s="319">
        <f t="shared" si="210"/>
        <v>4</v>
      </c>
      <c r="C606" s="320">
        <f t="shared" si="211"/>
        <v>7483</v>
      </c>
      <c r="D606" s="320"/>
      <c r="E606" s="320"/>
      <c r="F606" s="347" t="s">
        <v>250</v>
      </c>
      <c r="G606" s="347" t="s">
        <v>250</v>
      </c>
      <c r="H606" s="355">
        <v>7483</v>
      </c>
      <c r="I606" s="347" t="s">
        <v>250</v>
      </c>
      <c r="J606" s="347" t="s">
        <v>250</v>
      </c>
      <c r="K606" s="347" t="s">
        <v>250</v>
      </c>
      <c r="L606" s="347" t="s">
        <v>250</v>
      </c>
      <c r="M606" s="347" t="s">
        <v>250</v>
      </c>
      <c r="N606" s="355" t="s">
        <v>1375</v>
      </c>
      <c r="O606" s="345"/>
      <c r="Q606" s="349">
        <f>O606-Q607-Q608-Q609-Q610-Q611-Q612-Q613-Q614-Q615-Q616-Q617</f>
        <v>0</v>
      </c>
      <c r="S606" s="345"/>
      <c r="U606" s="349">
        <f>S606+U607+U612+U613+U614+U615+U616+U617</f>
        <v>0</v>
      </c>
    </row>
    <row r="607" spans="1:21" s="319" customFormat="1" ht="15" customHeight="1">
      <c r="A607" s="319">
        <v>597</v>
      </c>
      <c r="B607" s="319">
        <f t="shared" si="210"/>
        <v>5</v>
      </c>
      <c r="C607" s="320">
        <f t="shared" si="211"/>
        <v>74831</v>
      </c>
      <c r="D607" s="320"/>
      <c r="E607" s="320"/>
      <c r="F607" s="347" t="s">
        <v>250</v>
      </c>
      <c r="G607" s="347" t="s">
        <v>250</v>
      </c>
      <c r="H607" s="347" t="s">
        <v>250</v>
      </c>
      <c r="I607" s="348">
        <v>74831</v>
      </c>
      <c r="J607" s="347" t="s">
        <v>250</v>
      </c>
      <c r="K607" s="347" t="s">
        <v>250</v>
      </c>
      <c r="L607" s="347" t="s">
        <v>250</v>
      </c>
      <c r="M607" s="347" t="s">
        <v>250</v>
      </c>
      <c r="N607" s="348" t="s">
        <v>1376</v>
      </c>
      <c r="O607" s="345"/>
      <c r="Q607" s="349">
        <f>O607-Q608-Q609-Q610-Q611</f>
        <v>0</v>
      </c>
      <c r="S607" s="345"/>
      <c r="U607" s="349">
        <f>S607+U608+U609+U610+U611</f>
        <v>0</v>
      </c>
    </row>
    <row r="608" spans="1:21" s="319" customFormat="1" ht="15" customHeight="1">
      <c r="A608" s="319">
        <v>598</v>
      </c>
      <c r="B608" s="319">
        <f t="shared" si="210"/>
        <v>6</v>
      </c>
      <c r="C608" s="320">
        <f t="shared" si="211"/>
        <v>748311</v>
      </c>
      <c r="D608" s="320"/>
      <c r="E608" s="320"/>
      <c r="F608" s="347" t="s">
        <v>250</v>
      </c>
      <c r="G608" s="347" t="s">
        <v>250</v>
      </c>
      <c r="H608" s="347" t="s">
        <v>250</v>
      </c>
      <c r="I608" s="347" t="s">
        <v>250</v>
      </c>
      <c r="J608" s="353">
        <v>748311</v>
      </c>
      <c r="K608" s="347" t="s">
        <v>250</v>
      </c>
      <c r="L608" s="347" t="s">
        <v>250</v>
      </c>
      <c r="M608" s="347" t="s">
        <v>250</v>
      </c>
      <c r="N608" s="353" t="s">
        <v>949</v>
      </c>
      <c r="O608" s="345"/>
      <c r="Q608" s="349">
        <f>O608</f>
        <v>0</v>
      </c>
      <c r="S608" s="345"/>
      <c r="U608" s="349">
        <f>S608</f>
        <v>0</v>
      </c>
    </row>
    <row r="609" spans="1:21" s="319" customFormat="1" ht="15" customHeight="1">
      <c r="A609" s="319">
        <v>599</v>
      </c>
      <c r="B609" s="319">
        <f t="shared" si="210"/>
        <v>6</v>
      </c>
      <c r="C609" s="320">
        <f t="shared" si="211"/>
        <v>748312</v>
      </c>
      <c r="D609" s="320"/>
      <c r="E609" s="320"/>
      <c r="F609" s="347" t="s">
        <v>250</v>
      </c>
      <c r="G609" s="347" t="s">
        <v>250</v>
      </c>
      <c r="H609" s="347" t="s">
        <v>250</v>
      </c>
      <c r="I609" s="347" t="s">
        <v>250</v>
      </c>
      <c r="J609" s="353">
        <v>748312</v>
      </c>
      <c r="K609" s="347" t="s">
        <v>250</v>
      </c>
      <c r="L609" s="347" t="s">
        <v>250</v>
      </c>
      <c r="M609" s="347" t="s">
        <v>250</v>
      </c>
      <c r="N609" s="353" t="s">
        <v>950</v>
      </c>
      <c r="O609" s="345"/>
      <c r="Q609" s="349">
        <f t="shared" ref="Q609:Q611" si="220">O609</f>
        <v>0</v>
      </c>
      <c r="S609" s="345"/>
      <c r="U609" s="349">
        <f t="shared" ref="U609:U611" si="221">S609</f>
        <v>0</v>
      </c>
    </row>
    <row r="610" spans="1:21" s="319" customFormat="1" ht="15" customHeight="1">
      <c r="A610" s="319">
        <v>600</v>
      </c>
      <c r="B610" s="319">
        <f t="shared" si="210"/>
        <v>6</v>
      </c>
      <c r="C610" s="320">
        <f t="shared" si="211"/>
        <v>748313</v>
      </c>
      <c r="D610" s="320"/>
      <c r="E610" s="320"/>
      <c r="F610" s="347" t="s">
        <v>250</v>
      </c>
      <c r="G610" s="347" t="s">
        <v>250</v>
      </c>
      <c r="H610" s="347" t="s">
        <v>250</v>
      </c>
      <c r="I610" s="347" t="s">
        <v>250</v>
      </c>
      <c r="J610" s="353">
        <v>748313</v>
      </c>
      <c r="K610" s="347" t="s">
        <v>250</v>
      </c>
      <c r="L610" s="347" t="s">
        <v>250</v>
      </c>
      <c r="M610" s="347" t="s">
        <v>250</v>
      </c>
      <c r="N610" s="353" t="s">
        <v>951</v>
      </c>
      <c r="O610" s="345"/>
      <c r="Q610" s="349">
        <f t="shared" si="220"/>
        <v>0</v>
      </c>
      <c r="S610" s="345"/>
      <c r="U610" s="349">
        <f t="shared" si="221"/>
        <v>0</v>
      </c>
    </row>
    <row r="611" spans="1:21" s="319" customFormat="1" ht="15" customHeight="1">
      <c r="A611" s="319">
        <v>601</v>
      </c>
      <c r="B611" s="319">
        <f t="shared" si="210"/>
        <v>6</v>
      </c>
      <c r="C611" s="320">
        <f t="shared" si="211"/>
        <v>748318</v>
      </c>
      <c r="D611" s="320"/>
      <c r="E611" s="320"/>
      <c r="F611" s="347" t="s">
        <v>250</v>
      </c>
      <c r="G611" s="347" t="s">
        <v>250</v>
      </c>
      <c r="H611" s="347" t="s">
        <v>250</v>
      </c>
      <c r="I611" s="347" t="s">
        <v>250</v>
      </c>
      <c r="J611" s="353">
        <v>748318</v>
      </c>
      <c r="K611" s="347" t="s">
        <v>250</v>
      </c>
      <c r="L611" s="347" t="s">
        <v>250</v>
      </c>
      <c r="M611" s="347" t="s">
        <v>250</v>
      </c>
      <c r="N611" s="353" t="s">
        <v>1377</v>
      </c>
      <c r="O611" s="345"/>
      <c r="Q611" s="349">
        <f t="shared" si="220"/>
        <v>0</v>
      </c>
      <c r="S611" s="345"/>
      <c r="U611" s="349">
        <f t="shared" si="221"/>
        <v>0</v>
      </c>
    </row>
    <row r="612" spans="1:21" s="319" customFormat="1" ht="15" customHeight="1">
      <c r="A612" s="319">
        <v>602</v>
      </c>
      <c r="B612" s="319">
        <f t="shared" si="210"/>
        <v>5</v>
      </c>
      <c r="C612" s="320">
        <f t="shared" si="211"/>
        <v>74832</v>
      </c>
      <c r="D612" s="320"/>
      <c r="E612" s="320"/>
      <c r="F612" s="347" t="s">
        <v>250</v>
      </c>
      <c r="G612" s="347" t="s">
        <v>250</v>
      </c>
      <c r="H612" s="347" t="s">
        <v>250</v>
      </c>
      <c r="I612" s="348">
        <v>74832</v>
      </c>
      <c r="J612" s="347" t="s">
        <v>250</v>
      </c>
      <c r="K612" s="347" t="s">
        <v>250</v>
      </c>
      <c r="L612" s="347" t="s">
        <v>250</v>
      </c>
      <c r="M612" s="347" t="s">
        <v>250</v>
      </c>
      <c r="N612" s="348" t="s">
        <v>1378</v>
      </c>
      <c r="O612" s="345"/>
      <c r="Q612" s="349">
        <f>O612</f>
        <v>0</v>
      </c>
      <c r="S612" s="345"/>
      <c r="U612" s="349">
        <f>S612</f>
        <v>0</v>
      </c>
    </row>
    <row r="613" spans="1:21" s="319" customFormat="1" ht="15" customHeight="1">
      <c r="A613" s="319">
        <v>603</v>
      </c>
      <c r="B613" s="319">
        <f t="shared" si="210"/>
        <v>5</v>
      </c>
      <c r="C613" s="320">
        <f t="shared" si="211"/>
        <v>74833</v>
      </c>
      <c r="D613" s="320"/>
      <c r="E613" s="320"/>
      <c r="F613" s="347" t="s">
        <v>250</v>
      </c>
      <c r="G613" s="347" t="s">
        <v>250</v>
      </c>
      <c r="H613" s="347" t="s">
        <v>250</v>
      </c>
      <c r="I613" s="348">
        <v>74833</v>
      </c>
      <c r="J613" s="347" t="s">
        <v>250</v>
      </c>
      <c r="K613" s="347" t="s">
        <v>250</v>
      </c>
      <c r="L613" s="347" t="s">
        <v>250</v>
      </c>
      <c r="M613" s="347" t="s">
        <v>250</v>
      </c>
      <c r="N613" s="348" t="s">
        <v>1379</v>
      </c>
      <c r="O613" s="345"/>
      <c r="Q613" s="349">
        <f t="shared" ref="Q613:Q617" si="222">O613</f>
        <v>0</v>
      </c>
      <c r="S613" s="345"/>
      <c r="U613" s="349">
        <f t="shared" ref="U613:U617" si="223">S613</f>
        <v>0</v>
      </c>
    </row>
    <row r="614" spans="1:21" s="319" customFormat="1" ht="15" customHeight="1">
      <c r="A614" s="319">
        <v>604</v>
      </c>
      <c r="B614" s="319">
        <f t="shared" si="210"/>
        <v>5</v>
      </c>
      <c r="C614" s="320">
        <f t="shared" si="211"/>
        <v>74834</v>
      </c>
      <c r="D614" s="320"/>
      <c r="E614" s="320"/>
      <c r="F614" s="347" t="s">
        <v>250</v>
      </c>
      <c r="G614" s="347" t="s">
        <v>250</v>
      </c>
      <c r="H614" s="347" t="s">
        <v>250</v>
      </c>
      <c r="I614" s="348">
        <v>74834</v>
      </c>
      <c r="J614" s="347" t="s">
        <v>250</v>
      </c>
      <c r="K614" s="347" t="s">
        <v>250</v>
      </c>
      <c r="L614" s="347" t="s">
        <v>250</v>
      </c>
      <c r="M614" s="347" t="s">
        <v>250</v>
      </c>
      <c r="N614" s="348" t="s">
        <v>1380</v>
      </c>
      <c r="O614" s="345"/>
      <c r="Q614" s="349">
        <f t="shared" si="222"/>
        <v>0</v>
      </c>
      <c r="S614" s="345"/>
      <c r="U614" s="349">
        <f t="shared" si="223"/>
        <v>0</v>
      </c>
    </row>
    <row r="615" spans="1:21" s="319" customFormat="1" ht="15" customHeight="1">
      <c r="A615" s="319">
        <v>605</v>
      </c>
      <c r="B615" s="319">
        <f t="shared" si="210"/>
        <v>5</v>
      </c>
      <c r="C615" s="320">
        <f t="shared" si="211"/>
        <v>74835</v>
      </c>
      <c r="D615" s="320"/>
      <c r="E615" s="320"/>
      <c r="F615" s="347" t="s">
        <v>250</v>
      </c>
      <c r="G615" s="347" t="s">
        <v>250</v>
      </c>
      <c r="H615" s="347" t="s">
        <v>250</v>
      </c>
      <c r="I615" s="348">
        <v>74835</v>
      </c>
      <c r="J615" s="347" t="s">
        <v>250</v>
      </c>
      <c r="K615" s="347" t="s">
        <v>250</v>
      </c>
      <c r="L615" s="347" t="s">
        <v>250</v>
      </c>
      <c r="M615" s="347" t="s">
        <v>250</v>
      </c>
      <c r="N615" s="348" t="s">
        <v>1381</v>
      </c>
      <c r="O615" s="345"/>
      <c r="Q615" s="349">
        <f t="shared" si="222"/>
        <v>0</v>
      </c>
      <c r="S615" s="345"/>
      <c r="U615" s="349">
        <f t="shared" si="223"/>
        <v>0</v>
      </c>
    </row>
    <row r="616" spans="1:21" s="319" customFormat="1" ht="15" customHeight="1">
      <c r="A616" s="319">
        <v>606</v>
      </c>
      <c r="B616" s="319">
        <f t="shared" si="210"/>
        <v>5</v>
      </c>
      <c r="C616" s="320">
        <f t="shared" si="211"/>
        <v>74836</v>
      </c>
      <c r="D616" s="320"/>
      <c r="E616" s="320"/>
      <c r="F616" s="347" t="s">
        <v>250</v>
      </c>
      <c r="G616" s="347" t="s">
        <v>250</v>
      </c>
      <c r="H616" s="347" t="s">
        <v>250</v>
      </c>
      <c r="I616" s="348">
        <v>74836</v>
      </c>
      <c r="J616" s="347" t="s">
        <v>250</v>
      </c>
      <c r="K616" s="347" t="s">
        <v>250</v>
      </c>
      <c r="L616" s="347" t="s">
        <v>250</v>
      </c>
      <c r="M616" s="347" t="s">
        <v>250</v>
      </c>
      <c r="N616" s="348" t="s">
        <v>1382</v>
      </c>
      <c r="O616" s="345"/>
      <c r="Q616" s="349">
        <f t="shared" si="222"/>
        <v>0</v>
      </c>
      <c r="S616" s="345"/>
      <c r="U616" s="349">
        <f t="shared" si="223"/>
        <v>0</v>
      </c>
    </row>
    <row r="617" spans="1:21" s="319" customFormat="1" ht="15" customHeight="1">
      <c r="A617" s="319">
        <v>607</v>
      </c>
      <c r="B617" s="319">
        <f t="shared" si="210"/>
        <v>5</v>
      </c>
      <c r="C617" s="320">
        <f t="shared" si="211"/>
        <v>74838</v>
      </c>
      <c r="D617" s="320"/>
      <c r="E617" s="320"/>
      <c r="F617" s="347" t="s">
        <v>250</v>
      </c>
      <c r="G617" s="347" t="s">
        <v>250</v>
      </c>
      <c r="H617" s="347" t="s">
        <v>250</v>
      </c>
      <c r="I617" s="348">
        <v>74838</v>
      </c>
      <c r="J617" s="347" t="s">
        <v>250</v>
      </c>
      <c r="K617" s="347" t="s">
        <v>250</v>
      </c>
      <c r="L617" s="347" t="s">
        <v>250</v>
      </c>
      <c r="M617" s="347" t="s">
        <v>250</v>
      </c>
      <c r="N617" s="348" t="s">
        <v>1383</v>
      </c>
      <c r="O617" s="345"/>
      <c r="Q617" s="349">
        <f t="shared" si="222"/>
        <v>0</v>
      </c>
      <c r="S617" s="345"/>
      <c r="U617" s="349">
        <f t="shared" si="223"/>
        <v>0</v>
      </c>
    </row>
    <row r="618" spans="1:21" s="319" customFormat="1" ht="15" customHeight="1">
      <c r="A618" s="319">
        <v>608</v>
      </c>
      <c r="B618" s="319">
        <f t="shared" si="210"/>
        <v>4</v>
      </c>
      <c r="C618" s="320">
        <f t="shared" si="211"/>
        <v>7484</v>
      </c>
      <c r="D618" s="320"/>
      <c r="E618" s="320"/>
      <c r="F618" s="347" t="s">
        <v>250</v>
      </c>
      <c r="G618" s="347" t="s">
        <v>250</v>
      </c>
      <c r="H618" s="355">
        <v>7484</v>
      </c>
      <c r="I618" s="347" t="s">
        <v>250</v>
      </c>
      <c r="J618" s="347" t="s">
        <v>250</v>
      </c>
      <c r="K618" s="347" t="s">
        <v>250</v>
      </c>
      <c r="L618" s="347" t="s">
        <v>250</v>
      </c>
      <c r="M618" s="347" t="s">
        <v>250</v>
      </c>
      <c r="N618" s="355" t="s">
        <v>1384</v>
      </c>
      <c r="O618" s="345"/>
      <c r="Q618" s="349">
        <f>O618-Q619-Q620-Q621-Q622-Q623</f>
        <v>0</v>
      </c>
      <c r="S618" s="345"/>
      <c r="U618" s="349">
        <f>S618+U619+U620+U621+U622+U623</f>
        <v>0</v>
      </c>
    </row>
    <row r="619" spans="1:21" s="319" customFormat="1" ht="15" customHeight="1">
      <c r="A619" s="319">
        <v>609</v>
      </c>
      <c r="B619" s="319">
        <f t="shared" si="210"/>
        <v>5</v>
      </c>
      <c r="C619" s="320">
        <f t="shared" si="211"/>
        <v>74841</v>
      </c>
      <c r="D619" s="320"/>
      <c r="E619" s="320"/>
      <c r="F619" s="347" t="s">
        <v>250</v>
      </c>
      <c r="G619" s="347" t="s">
        <v>250</v>
      </c>
      <c r="H619" s="347" t="s">
        <v>250</v>
      </c>
      <c r="I619" s="348">
        <v>74841</v>
      </c>
      <c r="J619" s="347" t="s">
        <v>250</v>
      </c>
      <c r="K619" s="347" t="s">
        <v>250</v>
      </c>
      <c r="L619" s="347" t="s">
        <v>250</v>
      </c>
      <c r="M619" s="347" t="s">
        <v>250</v>
      </c>
      <c r="N619" s="348" t="s">
        <v>1385</v>
      </c>
      <c r="O619" s="345"/>
      <c r="Q619" s="349">
        <f t="shared" ref="Q619:Q623" si="224">O619</f>
        <v>0</v>
      </c>
      <c r="S619" s="345"/>
      <c r="U619" s="349">
        <f t="shared" ref="U619:U623" si="225">S619</f>
        <v>0</v>
      </c>
    </row>
    <row r="620" spans="1:21" s="319" customFormat="1" ht="15" customHeight="1">
      <c r="A620" s="319">
        <v>610</v>
      </c>
      <c r="B620" s="319">
        <f t="shared" si="210"/>
        <v>5</v>
      </c>
      <c r="C620" s="320">
        <f t="shared" si="211"/>
        <v>74842</v>
      </c>
      <c r="D620" s="320"/>
      <c r="E620" s="320"/>
      <c r="F620" s="347" t="s">
        <v>250</v>
      </c>
      <c r="G620" s="347" t="s">
        <v>250</v>
      </c>
      <c r="H620" s="347" t="s">
        <v>250</v>
      </c>
      <c r="I620" s="348">
        <v>74842</v>
      </c>
      <c r="J620" s="347" t="s">
        <v>250</v>
      </c>
      <c r="K620" s="347" t="s">
        <v>250</v>
      </c>
      <c r="L620" s="347" t="s">
        <v>250</v>
      </c>
      <c r="M620" s="347" t="s">
        <v>250</v>
      </c>
      <c r="N620" s="348" t="s">
        <v>1386</v>
      </c>
      <c r="O620" s="345"/>
      <c r="Q620" s="349">
        <f t="shared" si="224"/>
        <v>0</v>
      </c>
      <c r="S620" s="345"/>
      <c r="U620" s="349">
        <f t="shared" si="225"/>
        <v>0</v>
      </c>
    </row>
    <row r="621" spans="1:21" s="319" customFormat="1" ht="15" customHeight="1">
      <c r="A621" s="319">
        <v>611</v>
      </c>
      <c r="B621" s="319">
        <f t="shared" si="210"/>
        <v>5</v>
      </c>
      <c r="C621" s="320">
        <f t="shared" si="211"/>
        <v>74843</v>
      </c>
      <c r="D621" s="320"/>
      <c r="E621" s="320"/>
      <c r="F621" s="347" t="s">
        <v>250</v>
      </c>
      <c r="G621" s="347" t="s">
        <v>250</v>
      </c>
      <c r="H621" s="347" t="s">
        <v>250</v>
      </c>
      <c r="I621" s="348">
        <v>74843</v>
      </c>
      <c r="J621" s="347" t="s">
        <v>250</v>
      </c>
      <c r="K621" s="347" t="s">
        <v>250</v>
      </c>
      <c r="L621" s="347" t="s">
        <v>250</v>
      </c>
      <c r="M621" s="347" t="s">
        <v>250</v>
      </c>
      <c r="N621" s="348" t="s">
        <v>1387</v>
      </c>
      <c r="O621" s="345"/>
      <c r="Q621" s="349">
        <f t="shared" si="224"/>
        <v>0</v>
      </c>
      <c r="S621" s="345"/>
      <c r="U621" s="349">
        <f t="shared" si="225"/>
        <v>0</v>
      </c>
    </row>
    <row r="622" spans="1:21" s="319" customFormat="1" ht="15" customHeight="1">
      <c r="A622" s="319">
        <v>612</v>
      </c>
      <c r="B622" s="319">
        <f t="shared" si="210"/>
        <v>5</v>
      </c>
      <c r="C622" s="320">
        <f t="shared" si="211"/>
        <v>74844</v>
      </c>
      <c r="D622" s="320"/>
      <c r="E622" s="320"/>
      <c r="F622" s="347" t="s">
        <v>250</v>
      </c>
      <c r="G622" s="347" t="s">
        <v>250</v>
      </c>
      <c r="H622" s="347" t="s">
        <v>250</v>
      </c>
      <c r="I622" s="348">
        <v>74844</v>
      </c>
      <c r="J622" s="347" t="s">
        <v>250</v>
      </c>
      <c r="K622" s="347" t="s">
        <v>250</v>
      </c>
      <c r="L622" s="347" t="s">
        <v>250</v>
      </c>
      <c r="M622" s="347" t="s">
        <v>250</v>
      </c>
      <c r="N622" s="348" t="s">
        <v>1388</v>
      </c>
      <c r="O622" s="345"/>
      <c r="Q622" s="349">
        <f t="shared" si="224"/>
        <v>0</v>
      </c>
      <c r="S622" s="345"/>
      <c r="U622" s="349">
        <f t="shared" si="225"/>
        <v>0</v>
      </c>
    </row>
    <row r="623" spans="1:21" s="319" customFormat="1" ht="15" customHeight="1">
      <c r="A623" s="319">
        <v>613</v>
      </c>
      <c r="B623" s="319">
        <f t="shared" si="210"/>
        <v>5</v>
      </c>
      <c r="C623" s="320">
        <f t="shared" si="211"/>
        <v>74848</v>
      </c>
      <c r="D623" s="320"/>
      <c r="E623" s="320"/>
      <c r="F623" s="347" t="s">
        <v>250</v>
      </c>
      <c r="G623" s="347" t="s">
        <v>250</v>
      </c>
      <c r="H623" s="347" t="s">
        <v>250</v>
      </c>
      <c r="I623" s="348">
        <v>74848</v>
      </c>
      <c r="J623" s="347" t="s">
        <v>250</v>
      </c>
      <c r="K623" s="347" t="s">
        <v>250</v>
      </c>
      <c r="L623" s="347" t="s">
        <v>250</v>
      </c>
      <c r="M623" s="347" t="s">
        <v>250</v>
      </c>
      <c r="N623" s="348" t="s">
        <v>1389</v>
      </c>
      <c r="O623" s="345"/>
      <c r="Q623" s="349">
        <f t="shared" si="224"/>
        <v>0</v>
      </c>
      <c r="S623" s="345"/>
      <c r="U623" s="349">
        <f t="shared" si="225"/>
        <v>0</v>
      </c>
    </row>
    <row r="624" spans="1:21" s="319" customFormat="1" ht="15" customHeight="1">
      <c r="A624" s="319">
        <v>614</v>
      </c>
      <c r="B624" s="319">
        <f t="shared" si="210"/>
        <v>4</v>
      </c>
      <c r="C624" s="320">
        <f t="shared" si="211"/>
        <v>7488</v>
      </c>
      <c r="D624" s="320"/>
      <c r="E624" s="320"/>
      <c r="F624" s="347" t="s">
        <v>250</v>
      </c>
      <c r="G624" s="347" t="s">
        <v>250</v>
      </c>
      <c r="H624" s="355">
        <v>7488</v>
      </c>
      <c r="I624" s="347" t="s">
        <v>250</v>
      </c>
      <c r="J624" s="347" t="s">
        <v>250</v>
      </c>
      <c r="K624" s="347" t="s">
        <v>250</v>
      </c>
      <c r="L624" s="347" t="s">
        <v>250</v>
      </c>
      <c r="M624" s="347" t="s">
        <v>250</v>
      </c>
      <c r="N624" s="355" t="s">
        <v>1370</v>
      </c>
      <c r="O624" s="345"/>
      <c r="Q624" s="349">
        <f>O624</f>
        <v>0</v>
      </c>
      <c r="S624" s="345"/>
      <c r="U624" s="349">
        <f>S624</f>
        <v>0</v>
      </c>
    </row>
    <row r="625" spans="1:21" s="319" customFormat="1" ht="15" customHeight="1">
      <c r="A625" s="319">
        <v>615</v>
      </c>
      <c r="B625" s="319">
        <f t="shared" si="210"/>
        <v>3</v>
      </c>
      <c r="C625" s="320">
        <f t="shared" si="211"/>
        <v>749</v>
      </c>
      <c r="D625" s="320"/>
      <c r="E625" s="320"/>
      <c r="F625" s="347" t="s">
        <v>250</v>
      </c>
      <c r="G625" s="368">
        <v>749</v>
      </c>
      <c r="H625" s="347" t="s">
        <v>250</v>
      </c>
      <c r="I625" s="347" t="s">
        <v>250</v>
      </c>
      <c r="J625" s="347" t="s">
        <v>250</v>
      </c>
      <c r="K625" s="347" t="s">
        <v>250</v>
      </c>
      <c r="L625" s="347" t="s">
        <v>250</v>
      </c>
      <c r="M625" s="347" t="s">
        <v>250</v>
      </c>
      <c r="N625" s="368" t="s">
        <v>1390</v>
      </c>
      <c r="O625" s="345"/>
      <c r="Q625" s="349">
        <f>O625-Q626-Q627-Q628-Q629-Q630-Q631</f>
        <v>0</v>
      </c>
      <c r="S625" s="345"/>
      <c r="U625" s="349">
        <f>S625+U626+U627+U628+U629+U630+U631</f>
        <v>0</v>
      </c>
    </row>
    <row r="626" spans="1:21" s="319" customFormat="1" ht="15" customHeight="1">
      <c r="A626" s="319">
        <v>616</v>
      </c>
      <c r="B626" s="319">
        <f t="shared" si="210"/>
        <v>4</v>
      </c>
      <c r="C626" s="320">
        <f t="shared" si="211"/>
        <v>7491</v>
      </c>
      <c r="D626" s="320"/>
      <c r="E626" s="320"/>
      <c r="F626" s="347" t="s">
        <v>250</v>
      </c>
      <c r="G626" s="347" t="s">
        <v>250</v>
      </c>
      <c r="H626" s="355">
        <v>7491</v>
      </c>
      <c r="I626" s="347" t="s">
        <v>250</v>
      </c>
      <c r="J626" s="347" t="s">
        <v>250</v>
      </c>
      <c r="K626" s="347" t="s">
        <v>250</v>
      </c>
      <c r="L626" s="347" t="s">
        <v>250</v>
      </c>
      <c r="M626" s="347" t="s">
        <v>250</v>
      </c>
      <c r="N626" s="355" t="s">
        <v>1391</v>
      </c>
      <c r="O626" s="345"/>
      <c r="Q626" s="349">
        <f t="shared" ref="Q626:Q631" si="226">O626</f>
        <v>0</v>
      </c>
      <c r="S626" s="345"/>
      <c r="U626" s="349">
        <f t="shared" ref="U626:U631" si="227">S626</f>
        <v>0</v>
      </c>
    </row>
    <row r="627" spans="1:21" s="319" customFormat="1" ht="15" customHeight="1">
      <c r="A627" s="319">
        <v>617</v>
      </c>
      <c r="B627" s="319">
        <f t="shared" si="210"/>
        <v>4</v>
      </c>
      <c r="C627" s="320">
        <f t="shared" si="211"/>
        <v>7492</v>
      </c>
      <c r="D627" s="320"/>
      <c r="E627" s="320"/>
      <c r="F627" s="347" t="s">
        <v>250</v>
      </c>
      <c r="G627" s="347" t="s">
        <v>250</v>
      </c>
      <c r="H627" s="355">
        <v>7492</v>
      </c>
      <c r="I627" s="347" t="s">
        <v>250</v>
      </c>
      <c r="J627" s="347" t="s">
        <v>250</v>
      </c>
      <c r="K627" s="347" t="s">
        <v>250</v>
      </c>
      <c r="L627" s="347" t="s">
        <v>250</v>
      </c>
      <c r="M627" s="347" t="s">
        <v>250</v>
      </c>
      <c r="N627" s="355" t="s">
        <v>1392</v>
      </c>
      <c r="O627" s="345"/>
      <c r="Q627" s="349">
        <f t="shared" si="226"/>
        <v>0</v>
      </c>
      <c r="S627" s="345"/>
      <c r="U627" s="349">
        <f t="shared" si="227"/>
        <v>0</v>
      </c>
    </row>
    <row r="628" spans="1:21" s="319" customFormat="1" ht="15" customHeight="1">
      <c r="A628" s="319">
        <v>618</v>
      </c>
      <c r="B628" s="319">
        <f t="shared" si="210"/>
        <v>4</v>
      </c>
      <c r="C628" s="320">
        <f t="shared" si="211"/>
        <v>7493</v>
      </c>
      <c r="D628" s="320"/>
      <c r="E628" s="320"/>
      <c r="F628" s="347" t="s">
        <v>250</v>
      </c>
      <c r="G628" s="347" t="s">
        <v>250</v>
      </c>
      <c r="H628" s="355">
        <v>7493</v>
      </c>
      <c r="I628" s="347" t="s">
        <v>250</v>
      </c>
      <c r="J628" s="347" t="s">
        <v>250</v>
      </c>
      <c r="K628" s="347" t="s">
        <v>250</v>
      </c>
      <c r="L628" s="347" t="s">
        <v>250</v>
      </c>
      <c r="M628" s="347" t="s">
        <v>250</v>
      </c>
      <c r="N628" s="355" t="s">
        <v>1393</v>
      </c>
      <c r="O628" s="345"/>
      <c r="Q628" s="349">
        <f t="shared" si="226"/>
        <v>0</v>
      </c>
      <c r="S628" s="345"/>
      <c r="U628" s="349">
        <f t="shared" si="227"/>
        <v>0</v>
      </c>
    </row>
    <row r="629" spans="1:21" s="319" customFormat="1" ht="15" customHeight="1">
      <c r="A629" s="319">
        <v>619</v>
      </c>
      <c r="B629" s="319">
        <f t="shared" si="210"/>
        <v>4</v>
      </c>
      <c r="C629" s="320">
        <f t="shared" si="211"/>
        <v>7494</v>
      </c>
      <c r="D629" s="320"/>
      <c r="E629" s="320"/>
      <c r="F629" s="347" t="s">
        <v>250</v>
      </c>
      <c r="G629" s="347" t="s">
        <v>250</v>
      </c>
      <c r="H629" s="355">
        <v>7494</v>
      </c>
      <c r="I629" s="347" t="s">
        <v>250</v>
      </c>
      <c r="J629" s="347" t="s">
        <v>250</v>
      </c>
      <c r="K629" s="347" t="s">
        <v>250</v>
      </c>
      <c r="L629" s="347" t="s">
        <v>250</v>
      </c>
      <c r="M629" s="347" t="s">
        <v>250</v>
      </c>
      <c r="N629" s="355" t="s">
        <v>1394</v>
      </c>
      <c r="O629" s="345"/>
      <c r="Q629" s="349">
        <f t="shared" si="226"/>
        <v>0</v>
      </c>
      <c r="S629" s="345"/>
      <c r="U629" s="349">
        <f t="shared" si="227"/>
        <v>0</v>
      </c>
    </row>
    <row r="630" spans="1:21" s="319" customFormat="1" ht="15" customHeight="1">
      <c r="A630" s="319">
        <v>620</v>
      </c>
      <c r="B630" s="319">
        <f t="shared" si="210"/>
        <v>4</v>
      </c>
      <c r="C630" s="320">
        <f t="shared" si="211"/>
        <v>7495</v>
      </c>
      <c r="D630" s="320"/>
      <c r="E630" s="320"/>
      <c r="F630" s="347" t="s">
        <v>250</v>
      </c>
      <c r="G630" s="347" t="s">
        <v>250</v>
      </c>
      <c r="H630" s="355">
        <v>7495</v>
      </c>
      <c r="I630" s="347" t="s">
        <v>250</v>
      </c>
      <c r="J630" s="347" t="s">
        <v>250</v>
      </c>
      <c r="K630" s="347" t="s">
        <v>250</v>
      </c>
      <c r="L630" s="347" t="s">
        <v>250</v>
      </c>
      <c r="M630" s="347" t="s">
        <v>250</v>
      </c>
      <c r="N630" s="355" t="s">
        <v>1395</v>
      </c>
      <c r="O630" s="345"/>
      <c r="Q630" s="349">
        <f t="shared" si="226"/>
        <v>0</v>
      </c>
      <c r="S630" s="345"/>
      <c r="U630" s="349">
        <f t="shared" si="227"/>
        <v>0</v>
      </c>
    </row>
    <row r="631" spans="1:21" s="319" customFormat="1" ht="15" customHeight="1">
      <c r="A631" s="319">
        <v>621</v>
      </c>
      <c r="B631" s="319">
        <f t="shared" si="210"/>
        <v>4</v>
      </c>
      <c r="C631" s="320">
        <f t="shared" si="211"/>
        <v>7498</v>
      </c>
      <c r="D631" s="320"/>
      <c r="E631" s="320"/>
      <c r="F631" s="347" t="s">
        <v>250</v>
      </c>
      <c r="G631" s="347" t="s">
        <v>250</v>
      </c>
      <c r="H631" s="355">
        <v>7498</v>
      </c>
      <c r="I631" s="347" t="s">
        <v>250</v>
      </c>
      <c r="J631" s="347" t="s">
        <v>250</v>
      </c>
      <c r="K631" s="347" t="s">
        <v>250</v>
      </c>
      <c r="L631" s="347" t="s">
        <v>250</v>
      </c>
      <c r="M631" s="347" t="s">
        <v>250</v>
      </c>
      <c r="N631" s="355" t="s">
        <v>1396</v>
      </c>
      <c r="O631" s="345"/>
      <c r="Q631" s="349">
        <f t="shared" si="226"/>
        <v>0</v>
      </c>
      <c r="S631" s="345"/>
      <c r="U631" s="349">
        <f t="shared" si="227"/>
        <v>0</v>
      </c>
    </row>
    <row r="632" spans="1:21" s="319" customFormat="1" ht="15" customHeight="1">
      <c r="A632" s="319">
        <v>622</v>
      </c>
      <c r="B632" s="319">
        <f t="shared" si="210"/>
        <v>2</v>
      </c>
      <c r="C632" s="320">
        <f t="shared" si="211"/>
        <v>75</v>
      </c>
      <c r="D632" s="320"/>
      <c r="E632" s="320"/>
      <c r="F632" s="365">
        <v>75</v>
      </c>
      <c r="G632" s="365" t="s">
        <v>250</v>
      </c>
      <c r="H632" s="365" t="s">
        <v>250</v>
      </c>
      <c r="I632" s="365" t="s">
        <v>250</v>
      </c>
      <c r="J632" s="365" t="s">
        <v>250</v>
      </c>
      <c r="K632" s="365" t="s">
        <v>250</v>
      </c>
      <c r="L632" s="365" t="s">
        <v>250</v>
      </c>
      <c r="M632" s="365" t="s">
        <v>250</v>
      </c>
      <c r="N632" s="365" t="s">
        <v>1397</v>
      </c>
      <c r="O632" s="366"/>
      <c r="Q632" s="367"/>
      <c r="R632" s="319" t="s">
        <v>250</v>
      </c>
      <c r="S632" s="367"/>
      <c r="U632" s="367"/>
    </row>
    <row r="633" spans="1:21" s="319" customFormat="1" ht="15" customHeight="1">
      <c r="A633" s="319">
        <v>623</v>
      </c>
      <c r="B633" s="319">
        <f t="shared" si="210"/>
        <v>3</v>
      </c>
      <c r="C633" s="320">
        <f t="shared" si="211"/>
        <v>751</v>
      </c>
      <c r="D633" s="320"/>
      <c r="E633" s="320"/>
      <c r="F633" s="347" t="s">
        <v>250</v>
      </c>
      <c r="G633" s="368">
        <v>751</v>
      </c>
      <c r="H633" s="347" t="s">
        <v>250</v>
      </c>
      <c r="I633" s="347" t="s">
        <v>250</v>
      </c>
      <c r="J633" s="347" t="s">
        <v>250</v>
      </c>
      <c r="K633" s="347" t="s">
        <v>250</v>
      </c>
      <c r="L633" s="347" t="s">
        <v>250</v>
      </c>
      <c r="M633" s="347" t="s">
        <v>250</v>
      </c>
      <c r="N633" s="368" t="s">
        <v>1398</v>
      </c>
      <c r="O633" s="345"/>
      <c r="Q633" s="349">
        <f>O633-Q634-Q635-Q636-Q637-Q638-Q639-Q640-Q641-Q642</f>
        <v>0</v>
      </c>
      <c r="S633" s="345"/>
      <c r="U633" s="349">
        <f>S633+U634+U642</f>
        <v>0</v>
      </c>
    </row>
    <row r="634" spans="1:21" s="319" customFormat="1" ht="15" customHeight="1">
      <c r="A634" s="319">
        <v>624</v>
      </c>
      <c r="B634" s="319">
        <f t="shared" si="210"/>
        <v>4</v>
      </c>
      <c r="C634" s="320">
        <f t="shared" si="211"/>
        <v>7511</v>
      </c>
      <c r="D634" s="320"/>
      <c r="E634" s="320"/>
      <c r="F634" s="347" t="s">
        <v>250</v>
      </c>
      <c r="G634" s="347" t="s">
        <v>250</v>
      </c>
      <c r="H634" s="355">
        <v>7511</v>
      </c>
      <c r="I634" s="347" t="s">
        <v>250</v>
      </c>
      <c r="J634" s="347" t="s">
        <v>250</v>
      </c>
      <c r="K634" s="347" t="s">
        <v>250</v>
      </c>
      <c r="L634" s="347" t="s">
        <v>250</v>
      </c>
      <c r="M634" s="347" t="s">
        <v>250</v>
      </c>
      <c r="N634" s="355" t="s">
        <v>1399</v>
      </c>
      <c r="O634" s="345"/>
      <c r="Q634" s="349">
        <f>O634-Q635-Q636-Q637-Q638-Q639-Q640-Q641</f>
        <v>0</v>
      </c>
      <c r="S634" s="345"/>
      <c r="U634" s="349">
        <f>S634+U635+U636+U637+U638+U639+U640+U641</f>
        <v>0</v>
      </c>
    </row>
    <row r="635" spans="1:21" s="319" customFormat="1" ht="15" customHeight="1">
      <c r="A635" s="319">
        <v>625</v>
      </c>
      <c r="B635" s="319">
        <f t="shared" si="210"/>
        <v>5</v>
      </c>
      <c r="C635" s="320">
        <f t="shared" si="211"/>
        <v>75111</v>
      </c>
      <c r="D635" s="320"/>
      <c r="E635" s="320"/>
      <c r="F635" s="347" t="s">
        <v>250</v>
      </c>
      <c r="G635" s="347" t="s">
        <v>250</v>
      </c>
      <c r="H635" s="347" t="s">
        <v>250</v>
      </c>
      <c r="I635" s="348">
        <v>75111</v>
      </c>
      <c r="J635" s="347" t="s">
        <v>250</v>
      </c>
      <c r="K635" s="347" t="s">
        <v>250</v>
      </c>
      <c r="L635" s="347" t="s">
        <v>250</v>
      </c>
      <c r="M635" s="347" t="s">
        <v>250</v>
      </c>
      <c r="N635" s="348" t="s">
        <v>974</v>
      </c>
      <c r="O635" s="345"/>
      <c r="Q635" s="349">
        <f t="shared" ref="Q635:Q641" si="228">O635</f>
        <v>0</v>
      </c>
      <c r="S635" s="345"/>
      <c r="U635" s="349">
        <f t="shared" ref="U635:U641" si="229">S635</f>
        <v>0</v>
      </c>
    </row>
    <row r="636" spans="1:21" s="319" customFormat="1" ht="15" customHeight="1">
      <c r="A636" s="319">
        <v>626</v>
      </c>
      <c r="B636" s="319">
        <f t="shared" si="210"/>
        <v>5</v>
      </c>
      <c r="C636" s="320">
        <f t="shared" si="211"/>
        <v>75112</v>
      </c>
      <c r="D636" s="320"/>
      <c r="E636" s="320"/>
      <c r="F636" s="347" t="s">
        <v>250</v>
      </c>
      <c r="G636" s="347" t="s">
        <v>250</v>
      </c>
      <c r="H636" s="347" t="s">
        <v>250</v>
      </c>
      <c r="I636" s="348">
        <v>75112</v>
      </c>
      <c r="J636" s="347" t="s">
        <v>250</v>
      </c>
      <c r="K636" s="347" t="s">
        <v>250</v>
      </c>
      <c r="L636" s="347" t="s">
        <v>250</v>
      </c>
      <c r="M636" s="347" t="s">
        <v>250</v>
      </c>
      <c r="N636" s="348" t="s">
        <v>965</v>
      </c>
      <c r="O636" s="345"/>
      <c r="Q636" s="349">
        <f t="shared" si="228"/>
        <v>0</v>
      </c>
      <c r="S636" s="345"/>
      <c r="U636" s="349">
        <f t="shared" si="229"/>
        <v>0</v>
      </c>
    </row>
    <row r="637" spans="1:21" s="319" customFormat="1" ht="15" customHeight="1">
      <c r="A637" s="319">
        <v>627</v>
      </c>
      <c r="B637" s="319">
        <f t="shared" si="210"/>
        <v>5</v>
      </c>
      <c r="C637" s="320">
        <f t="shared" si="211"/>
        <v>75113</v>
      </c>
      <c r="D637" s="320"/>
      <c r="E637" s="320"/>
      <c r="F637" s="347" t="s">
        <v>250</v>
      </c>
      <c r="G637" s="347" t="s">
        <v>250</v>
      </c>
      <c r="H637" s="347" t="s">
        <v>250</v>
      </c>
      <c r="I637" s="348">
        <v>75113</v>
      </c>
      <c r="J637" s="347" t="s">
        <v>250</v>
      </c>
      <c r="K637" s="347" t="s">
        <v>250</v>
      </c>
      <c r="L637" s="347" t="s">
        <v>250</v>
      </c>
      <c r="M637" s="347" t="s">
        <v>250</v>
      </c>
      <c r="N637" s="348" t="s">
        <v>966</v>
      </c>
      <c r="O637" s="345"/>
      <c r="Q637" s="349">
        <f t="shared" si="228"/>
        <v>0</v>
      </c>
      <c r="S637" s="345"/>
      <c r="U637" s="349">
        <f t="shared" si="229"/>
        <v>0</v>
      </c>
    </row>
    <row r="638" spans="1:21" s="319" customFormat="1" ht="15" customHeight="1">
      <c r="A638" s="319">
        <v>628</v>
      </c>
      <c r="B638" s="319">
        <f t="shared" si="210"/>
        <v>5</v>
      </c>
      <c r="C638" s="320">
        <f t="shared" si="211"/>
        <v>75114</v>
      </c>
      <c r="D638" s="320"/>
      <c r="E638" s="320"/>
      <c r="F638" s="347" t="s">
        <v>250</v>
      </c>
      <c r="G638" s="347" t="s">
        <v>250</v>
      </c>
      <c r="H638" s="347" t="s">
        <v>250</v>
      </c>
      <c r="I638" s="348">
        <v>75114</v>
      </c>
      <c r="J638" s="347" t="s">
        <v>250</v>
      </c>
      <c r="K638" s="347" t="s">
        <v>250</v>
      </c>
      <c r="L638" s="347" t="s">
        <v>250</v>
      </c>
      <c r="M638" s="347" t="s">
        <v>250</v>
      </c>
      <c r="N638" s="348" t="s">
        <v>967</v>
      </c>
      <c r="O638" s="345"/>
      <c r="Q638" s="349">
        <f t="shared" si="228"/>
        <v>0</v>
      </c>
      <c r="S638" s="345"/>
      <c r="U638" s="349">
        <f t="shared" si="229"/>
        <v>0</v>
      </c>
    </row>
    <row r="639" spans="1:21" s="319" customFormat="1" ht="15" customHeight="1">
      <c r="A639" s="319">
        <v>629</v>
      </c>
      <c r="B639" s="319">
        <f t="shared" si="210"/>
        <v>5</v>
      </c>
      <c r="C639" s="320">
        <f t="shared" si="211"/>
        <v>75115</v>
      </c>
      <c r="D639" s="320"/>
      <c r="E639" s="320"/>
      <c r="F639" s="347" t="s">
        <v>250</v>
      </c>
      <c r="G639" s="347" t="s">
        <v>250</v>
      </c>
      <c r="H639" s="347" t="s">
        <v>250</v>
      </c>
      <c r="I639" s="348">
        <v>75115</v>
      </c>
      <c r="J639" s="347" t="s">
        <v>250</v>
      </c>
      <c r="K639" s="347" t="s">
        <v>250</v>
      </c>
      <c r="L639" s="347" t="s">
        <v>250</v>
      </c>
      <c r="M639" s="347" t="s">
        <v>250</v>
      </c>
      <c r="N639" s="348" t="s">
        <v>968</v>
      </c>
      <c r="O639" s="345"/>
      <c r="Q639" s="349">
        <f t="shared" si="228"/>
        <v>0</v>
      </c>
      <c r="S639" s="345"/>
      <c r="U639" s="349">
        <f t="shared" si="229"/>
        <v>0</v>
      </c>
    </row>
    <row r="640" spans="1:21" s="319" customFormat="1" ht="15" customHeight="1">
      <c r="A640" s="319">
        <v>630</v>
      </c>
      <c r="B640" s="319">
        <f t="shared" si="210"/>
        <v>5</v>
      </c>
      <c r="C640" s="320">
        <f t="shared" si="211"/>
        <v>75116</v>
      </c>
      <c r="D640" s="320"/>
      <c r="E640" s="320"/>
      <c r="F640" s="347" t="s">
        <v>250</v>
      </c>
      <c r="G640" s="347" t="s">
        <v>250</v>
      </c>
      <c r="H640" s="347" t="s">
        <v>250</v>
      </c>
      <c r="I640" s="348">
        <v>75116</v>
      </c>
      <c r="J640" s="347" t="s">
        <v>250</v>
      </c>
      <c r="K640" s="347" t="s">
        <v>250</v>
      </c>
      <c r="L640" s="347" t="s">
        <v>250</v>
      </c>
      <c r="M640" s="347" t="s">
        <v>250</v>
      </c>
      <c r="N640" s="348" t="s">
        <v>969</v>
      </c>
      <c r="O640" s="345"/>
      <c r="Q640" s="349">
        <f t="shared" si="228"/>
        <v>0</v>
      </c>
      <c r="S640" s="345"/>
      <c r="U640" s="349">
        <f t="shared" si="229"/>
        <v>0</v>
      </c>
    </row>
    <row r="641" spans="1:21" s="319" customFormat="1" ht="15" customHeight="1">
      <c r="A641" s="319">
        <v>631</v>
      </c>
      <c r="B641" s="319">
        <f t="shared" si="210"/>
        <v>5</v>
      </c>
      <c r="C641" s="320">
        <f t="shared" si="211"/>
        <v>75117</v>
      </c>
      <c r="D641" s="320"/>
      <c r="E641" s="320"/>
      <c r="F641" s="347" t="s">
        <v>250</v>
      </c>
      <c r="G641" s="347" t="s">
        <v>250</v>
      </c>
      <c r="H641" s="347" t="s">
        <v>250</v>
      </c>
      <c r="I641" s="348">
        <v>75117</v>
      </c>
      <c r="J641" s="347" t="s">
        <v>250</v>
      </c>
      <c r="K641" s="347" t="s">
        <v>250</v>
      </c>
      <c r="L641" s="347" t="s">
        <v>250</v>
      </c>
      <c r="M641" s="347" t="s">
        <v>250</v>
      </c>
      <c r="N641" s="348" t="s">
        <v>970</v>
      </c>
      <c r="O641" s="345"/>
      <c r="Q641" s="349">
        <f t="shared" si="228"/>
        <v>0</v>
      </c>
      <c r="S641" s="345"/>
      <c r="U641" s="349">
        <f t="shared" si="229"/>
        <v>0</v>
      </c>
    </row>
    <row r="642" spans="1:21" s="319" customFormat="1" ht="15" customHeight="1">
      <c r="A642" s="319">
        <v>632</v>
      </c>
      <c r="B642" s="319">
        <f t="shared" si="210"/>
        <v>4</v>
      </c>
      <c r="C642" s="320">
        <f t="shared" si="211"/>
        <v>7512</v>
      </c>
      <c r="D642" s="320"/>
      <c r="E642" s="320"/>
      <c r="F642" s="347" t="s">
        <v>250</v>
      </c>
      <c r="G642" s="347" t="s">
        <v>250</v>
      </c>
      <c r="H642" s="355">
        <v>7512</v>
      </c>
      <c r="I642" s="347" t="s">
        <v>250</v>
      </c>
      <c r="J642" s="347" t="s">
        <v>250</v>
      </c>
      <c r="K642" s="347" t="s">
        <v>250</v>
      </c>
      <c r="L642" s="347" t="s">
        <v>250</v>
      </c>
      <c r="M642" s="347" t="s">
        <v>250</v>
      </c>
      <c r="N642" s="355" t="s">
        <v>971</v>
      </c>
      <c r="O642" s="345"/>
      <c r="Q642" s="349">
        <f>O642</f>
        <v>0</v>
      </c>
      <c r="S642" s="345"/>
      <c r="U642" s="349">
        <f>S642</f>
        <v>0</v>
      </c>
    </row>
    <row r="643" spans="1:21" s="319" customFormat="1" ht="15" customHeight="1">
      <c r="A643" s="319">
        <v>633</v>
      </c>
      <c r="B643" s="319">
        <f t="shared" si="210"/>
        <v>3</v>
      </c>
      <c r="C643" s="320">
        <f t="shared" si="211"/>
        <v>752</v>
      </c>
      <c r="D643" s="320"/>
      <c r="E643" s="320"/>
      <c r="F643" s="347" t="s">
        <v>250</v>
      </c>
      <c r="G643" s="368">
        <v>752</v>
      </c>
      <c r="H643" s="347" t="s">
        <v>250</v>
      </c>
      <c r="I643" s="347" t="s">
        <v>250</v>
      </c>
      <c r="J643" s="347" t="s">
        <v>250</v>
      </c>
      <c r="K643" s="347" t="s">
        <v>250</v>
      </c>
      <c r="L643" s="347" t="s">
        <v>250</v>
      </c>
      <c r="M643" s="347" t="s">
        <v>250</v>
      </c>
      <c r="N643" s="368" t="s">
        <v>1400</v>
      </c>
      <c r="O643" s="345"/>
      <c r="Q643" s="349">
        <f>O643-Q644-Q645-Q646-Q647-Q648-Q649-Q650-Q651-Q652</f>
        <v>0</v>
      </c>
      <c r="S643" s="345"/>
      <c r="U643" s="349">
        <f>S643+U644+U645+U646+U647+U648+U651+U652</f>
        <v>0</v>
      </c>
    </row>
    <row r="644" spans="1:21" s="319" customFormat="1" ht="15" customHeight="1">
      <c r="A644" s="319">
        <v>634</v>
      </c>
      <c r="B644" s="319">
        <f t="shared" si="210"/>
        <v>4</v>
      </c>
      <c r="C644" s="320">
        <f t="shared" si="211"/>
        <v>7521</v>
      </c>
      <c r="D644" s="320"/>
      <c r="E644" s="320"/>
      <c r="F644" s="347" t="s">
        <v>250</v>
      </c>
      <c r="G644" s="347" t="s">
        <v>250</v>
      </c>
      <c r="H644" s="355">
        <v>7521</v>
      </c>
      <c r="I644" s="347" t="s">
        <v>250</v>
      </c>
      <c r="J644" s="347" t="s">
        <v>250</v>
      </c>
      <c r="K644" s="347" t="s">
        <v>250</v>
      </c>
      <c r="L644" s="347" t="s">
        <v>250</v>
      </c>
      <c r="M644" s="347" t="s">
        <v>250</v>
      </c>
      <c r="N644" s="355" t="s">
        <v>974</v>
      </c>
      <c r="O644" s="345"/>
      <c r="Q644" s="349">
        <f t="shared" ref="Q644:Q647" si="230">O644</f>
        <v>0</v>
      </c>
      <c r="S644" s="345"/>
      <c r="U644" s="349">
        <f t="shared" ref="U644:U647" si="231">S644</f>
        <v>0</v>
      </c>
    </row>
    <row r="645" spans="1:21" s="319" customFormat="1" ht="15" customHeight="1">
      <c r="A645" s="319">
        <v>635</v>
      </c>
      <c r="B645" s="319">
        <f t="shared" si="210"/>
        <v>4</v>
      </c>
      <c r="C645" s="320">
        <f t="shared" si="211"/>
        <v>7522</v>
      </c>
      <c r="D645" s="320"/>
      <c r="E645" s="320"/>
      <c r="F645" s="347" t="s">
        <v>250</v>
      </c>
      <c r="G645" s="347" t="s">
        <v>250</v>
      </c>
      <c r="H645" s="355">
        <v>7522</v>
      </c>
      <c r="I645" s="347" t="s">
        <v>250</v>
      </c>
      <c r="J645" s="347" t="s">
        <v>250</v>
      </c>
      <c r="K645" s="347" t="s">
        <v>250</v>
      </c>
      <c r="L645" s="347" t="s">
        <v>250</v>
      </c>
      <c r="M645" s="347" t="s">
        <v>250</v>
      </c>
      <c r="N645" s="355" t="s">
        <v>965</v>
      </c>
      <c r="O645" s="345"/>
      <c r="Q645" s="349">
        <f t="shared" si="230"/>
        <v>0</v>
      </c>
      <c r="S645" s="345"/>
      <c r="U645" s="349">
        <f t="shared" si="231"/>
        <v>0</v>
      </c>
    </row>
    <row r="646" spans="1:21" s="319" customFormat="1" ht="15" customHeight="1">
      <c r="A646" s="319">
        <v>636</v>
      </c>
      <c r="B646" s="319">
        <f t="shared" si="210"/>
        <v>4</v>
      </c>
      <c r="C646" s="320">
        <f t="shared" si="211"/>
        <v>7523</v>
      </c>
      <c r="D646" s="320"/>
      <c r="E646" s="320"/>
      <c r="F646" s="347" t="s">
        <v>250</v>
      </c>
      <c r="G646" s="347" t="s">
        <v>250</v>
      </c>
      <c r="H646" s="355">
        <v>7523</v>
      </c>
      <c r="I646" s="347" t="s">
        <v>250</v>
      </c>
      <c r="J646" s="347" t="s">
        <v>250</v>
      </c>
      <c r="K646" s="347" t="s">
        <v>250</v>
      </c>
      <c r="L646" s="347" t="s">
        <v>250</v>
      </c>
      <c r="M646" s="347" t="s">
        <v>250</v>
      </c>
      <c r="N646" s="355" t="s">
        <v>966</v>
      </c>
      <c r="O646" s="345"/>
      <c r="Q646" s="349">
        <f t="shared" si="230"/>
        <v>0</v>
      </c>
      <c r="S646" s="345"/>
      <c r="U646" s="349">
        <f t="shared" si="231"/>
        <v>0</v>
      </c>
    </row>
    <row r="647" spans="1:21" s="319" customFormat="1" ht="15" customHeight="1">
      <c r="A647" s="319">
        <v>637</v>
      </c>
      <c r="B647" s="319">
        <f t="shared" si="210"/>
        <v>4</v>
      </c>
      <c r="C647" s="320">
        <f t="shared" si="211"/>
        <v>7524</v>
      </c>
      <c r="D647" s="320"/>
      <c r="E647" s="320"/>
      <c r="F647" s="347" t="s">
        <v>250</v>
      </c>
      <c r="G647" s="347" t="s">
        <v>250</v>
      </c>
      <c r="H647" s="355">
        <v>7524</v>
      </c>
      <c r="I647" s="347" t="s">
        <v>250</v>
      </c>
      <c r="J647" s="347" t="s">
        <v>250</v>
      </c>
      <c r="K647" s="347" t="s">
        <v>250</v>
      </c>
      <c r="L647" s="347" t="s">
        <v>250</v>
      </c>
      <c r="M647" s="347" t="s">
        <v>250</v>
      </c>
      <c r="N647" s="355" t="s">
        <v>967</v>
      </c>
      <c r="O647" s="345"/>
      <c r="Q647" s="349">
        <f t="shared" si="230"/>
        <v>0</v>
      </c>
      <c r="S647" s="345"/>
      <c r="U647" s="349">
        <f t="shared" si="231"/>
        <v>0</v>
      </c>
    </row>
    <row r="648" spans="1:21" s="319" customFormat="1" ht="15" customHeight="1">
      <c r="A648" s="319">
        <v>638</v>
      </c>
      <c r="B648" s="319">
        <f t="shared" si="210"/>
        <v>4</v>
      </c>
      <c r="C648" s="320">
        <f t="shared" si="211"/>
        <v>7525</v>
      </c>
      <c r="D648" s="320"/>
      <c r="E648" s="320"/>
      <c r="F648" s="347" t="s">
        <v>250</v>
      </c>
      <c r="G648" s="347" t="s">
        <v>250</v>
      </c>
      <c r="H648" s="355">
        <v>7525</v>
      </c>
      <c r="I648" s="347" t="s">
        <v>250</v>
      </c>
      <c r="J648" s="347" t="s">
        <v>250</v>
      </c>
      <c r="K648" s="347" t="s">
        <v>250</v>
      </c>
      <c r="L648" s="347" t="s">
        <v>250</v>
      </c>
      <c r="M648" s="347" t="s">
        <v>250</v>
      </c>
      <c r="N648" s="355" t="s">
        <v>968</v>
      </c>
      <c r="O648" s="345"/>
      <c r="Q648" s="349">
        <f>O648-Q649-Q650</f>
        <v>0</v>
      </c>
      <c r="S648" s="345"/>
      <c r="U648" s="349">
        <f>S648+U649+U650</f>
        <v>0</v>
      </c>
    </row>
    <row r="649" spans="1:21" s="319" customFormat="1" ht="15" customHeight="1">
      <c r="A649" s="319">
        <v>639</v>
      </c>
      <c r="B649" s="319">
        <f t="shared" si="210"/>
        <v>5</v>
      </c>
      <c r="C649" s="320">
        <f t="shared" si="211"/>
        <v>75251</v>
      </c>
      <c r="D649" s="320"/>
      <c r="E649" s="320"/>
      <c r="F649" s="347" t="s">
        <v>250</v>
      </c>
      <c r="G649" s="347" t="s">
        <v>250</v>
      </c>
      <c r="H649" s="347" t="s">
        <v>250</v>
      </c>
      <c r="I649" s="348">
        <v>75251</v>
      </c>
      <c r="J649" s="347" t="s">
        <v>250</v>
      </c>
      <c r="K649" s="347" t="s">
        <v>250</v>
      </c>
      <c r="L649" s="347" t="s">
        <v>250</v>
      </c>
      <c r="M649" s="347" t="s">
        <v>250</v>
      </c>
      <c r="N649" s="348" t="s">
        <v>1401</v>
      </c>
      <c r="O649" s="345"/>
      <c r="Q649" s="349">
        <f t="shared" ref="Q649:Q650" si="232">O649</f>
        <v>0</v>
      </c>
      <c r="S649" s="345"/>
      <c r="U649" s="349">
        <f t="shared" ref="U649:U650" si="233">S649</f>
        <v>0</v>
      </c>
    </row>
    <row r="650" spans="1:21" s="319" customFormat="1" ht="15" customHeight="1">
      <c r="A650" s="319">
        <v>640</v>
      </c>
      <c r="B650" s="319">
        <f t="shared" si="210"/>
        <v>5</v>
      </c>
      <c r="C650" s="320">
        <f t="shared" si="211"/>
        <v>75258</v>
      </c>
      <c r="D650" s="320"/>
      <c r="E650" s="320"/>
      <c r="F650" s="347" t="s">
        <v>250</v>
      </c>
      <c r="G650" s="347" t="s">
        <v>250</v>
      </c>
      <c r="H650" s="347" t="s">
        <v>250</v>
      </c>
      <c r="I650" s="348">
        <v>75258</v>
      </c>
      <c r="J650" s="347" t="s">
        <v>250</v>
      </c>
      <c r="K650" s="347" t="s">
        <v>250</v>
      </c>
      <c r="L650" s="347" t="s">
        <v>250</v>
      </c>
      <c r="M650" s="347" t="s">
        <v>250</v>
      </c>
      <c r="N650" s="348" t="s">
        <v>1402</v>
      </c>
      <c r="O650" s="345"/>
      <c r="Q650" s="349">
        <f t="shared" si="232"/>
        <v>0</v>
      </c>
      <c r="S650" s="345"/>
      <c r="U650" s="349">
        <f t="shared" si="233"/>
        <v>0</v>
      </c>
    </row>
    <row r="651" spans="1:21" s="319" customFormat="1" ht="15" customHeight="1">
      <c r="A651" s="319">
        <v>641</v>
      </c>
      <c r="B651" s="319">
        <f t="shared" ref="B651:B714" si="234">LEN(C651)</f>
        <v>4</v>
      </c>
      <c r="C651" s="320">
        <f t="shared" ref="C651:C714" si="235">MAX(F651:M651)</f>
        <v>7526</v>
      </c>
      <c r="D651" s="320"/>
      <c r="E651" s="320"/>
      <c r="F651" s="347" t="s">
        <v>250</v>
      </c>
      <c r="G651" s="347" t="s">
        <v>250</v>
      </c>
      <c r="H651" s="355">
        <v>7526</v>
      </c>
      <c r="I651" s="347" t="s">
        <v>250</v>
      </c>
      <c r="J651" s="347" t="s">
        <v>250</v>
      </c>
      <c r="K651" s="347" t="s">
        <v>250</v>
      </c>
      <c r="L651" s="347" t="s">
        <v>250</v>
      </c>
      <c r="M651" s="347" t="s">
        <v>250</v>
      </c>
      <c r="N651" s="355" t="s">
        <v>1403</v>
      </c>
      <c r="O651" s="345"/>
      <c r="Q651" s="349">
        <f>O651</f>
        <v>0</v>
      </c>
      <c r="S651" s="345"/>
      <c r="U651" s="349">
        <f>S651</f>
        <v>0</v>
      </c>
    </row>
    <row r="652" spans="1:21" s="319" customFormat="1" ht="15" customHeight="1">
      <c r="A652" s="319">
        <v>642</v>
      </c>
      <c r="B652" s="319">
        <f t="shared" si="234"/>
        <v>4</v>
      </c>
      <c r="C652" s="320">
        <f t="shared" si="235"/>
        <v>7527</v>
      </c>
      <c r="D652" s="320"/>
      <c r="E652" s="320"/>
      <c r="F652" s="347" t="s">
        <v>250</v>
      </c>
      <c r="G652" s="347" t="s">
        <v>250</v>
      </c>
      <c r="H652" s="355">
        <v>7527</v>
      </c>
      <c r="I652" s="347" t="s">
        <v>250</v>
      </c>
      <c r="J652" s="347" t="s">
        <v>250</v>
      </c>
      <c r="K652" s="347" t="s">
        <v>250</v>
      </c>
      <c r="L652" s="347" t="s">
        <v>250</v>
      </c>
      <c r="M652" s="347" t="s">
        <v>250</v>
      </c>
      <c r="N652" s="355" t="s">
        <v>970</v>
      </c>
      <c r="O652" s="345"/>
      <c r="Q652" s="349">
        <f>O652</f>
        <v>0</v>
      </c>
      <c r="S652" s="345"/>
      <c r="U652" s="349">
        <f>S652</f>
        <v>0</v>
      </c>
    </row>
    <row r="653" spans="1:21" s="319" customFormat="1" ht="15" customHeight="1">
      <c r="A653" s="319">
        <v>643</v>
      </c>
      <c r="B653" s="319">
        <f t="shared" si="234"/>
        <v>3</v>
      </c>
      <c r="C653" s="320">
        <f t="shared" si="235"/>
        <v>753</v>
      </c>
      <c r="D653" s="320"/>
      <c r="E653" s="320"/>
      <c r="F653" s="347" t="s">
        <v>250</v>
      </c>
      <c r="G653" s="368">
        <v>753</v>
      </c>
      <c r="H653" s="347" t="s">
        <v>250</v>
      </c>
      <c r="I653" s="347" t="s">
        <v>250</v>
      </c>
      <c r="J653" s="347" t="s">
        <v>250</v>
      </c>
      <c r="K653" s="347" t="s">
        <v>250</v>
      </c>
      <c r="L653" s="347" t="s">
        <v>250</v>
      </c>
      <c r="M653" s="347" t="s">
        <v>250</v>
      </c>
      <c r="N653" s="368" t="s">
        <v>1404</v>
      </c>
      <c r="O653" s="345"/>
      <c r="Q653" s="349">
        <f>O653-Q654-Q655-Q656-Q657-Q658-Q659-Q660-Q661</f>
        <v>0</v>
      </c>
      <c r="S653" s="345"/>
      <c r="U653" s="349">
        <f>S653+U654+U655+U656+U661</f>
        <v>0</v>
      </c>
    </row>
    <row r="654" spans="1:21" s="319" customFormat="1" ht="15" customHeight="1">
      <c r="A654" s="319">
        <v>644</v>
      </c>
      <c r="B654" s="319">
        <f t="shared" si="234"/>
        <v>4</v>
      </c>
      <c r="C654" s="320">
        <f t="shared" si="235"/>
        <v>7531</v>
      </c>
      <c r="D654" s="320"/>
      <c r="E654" s="320"/>
      <c r="F654" s="347" t="s">
        <v>250</v>
      </c>
      <c r="G654" s="347" t="s">
        <v>250</v>
      </c>
      <c r="H654" s="355">
        <v>7531</v>
      </c>
      <c r="I654" s="347" t="s">
        <v>250</v>
      </c>
      <c r="J654" s="347" t="s">
        <v>250</v>
      </c>
      <c r="K654" s="347" t="s">
        <v>250</v>
      </c>
      <c r="L654" s="347" t="s">
        <v>250</v>
      </c>
      <c r="M654" s="347" t="s">
        <v>250</v>
      </c>
      <c r="N654" s="355" t="s">
        <v>1405</v>
      </c>
      <c r="O654" s="345"/>
      <c r="Q654" s="349">
        <f t="shared" ref="Q654:Q655" si="236">O654</f>
        <v>0</v>
      </c>
      <c r="S654" s="345"/>
      <c r="U654" s="349">
        <f t="shared" ref="U654:U655" si="237">S654</f>
        <v>0</v>
      </c>
    </row>
    <row r="655" spans="1:21" s="319" customFormat="1" ht="15" customHeight="1">
      <c r="A655" s="319">
        <v>645</v>
      </c>
      <c r="B655" s="319">
        <f t="shared" si="234"/>
        <v>4</v>
      </c>
      <c r="C655" s="320">
        <f t="shared" si="235"/>
        <v>7532</v>
      </c>
      <c r="D655" s="320"/>
      <c r="E655" s="320"/>
      <c r="F655" s="347" t="s">
        <v>250</v>
      </c>
      <c r="G655" s="347" t="s">
        <v>250</v>
      </c>
      <c r="H655" s="355">
        <v>7532</v>
      </c>
      <c r="I655" s="347" t="s">
        <v>250</v>
      </c>
      <c r="J655" s="347" t="s">
        <v>250</v>
      </c>
      <c r="K655" s="347" t="s">
        <v>250</v>
      </c>
      <c r="L655" s="347" t="s">
        <v>250</v>
      </c>
      <c r="M655" s="347" t="s">
        <v>250</v>
      </c>
      <c r="N655" s="355" t="s">
        <v>1406</v>
      </c>
      <c r="O655" s="345"/>
      <c r="Q655" s="349">
        <f t="shared" si="236"/>
        <v>0</v>
      </c>
      <c r="S655" s="345"/>
      <c r="U655" s="349">
        <f t="shared" si="237"/>
        <v>0</v>
      </c>
    </row>
    <row r="656" spans="1:21" s="319" customFormat="1" ht="15" customHeight="1">
      <c r="A656" s="319">
        <v>646</v>
      </c>
      <c r="B656" s="319">
        <f t="shared" si="234"/>
        <v>4</v>
      </c>
      <c r="C656" s="320">
        <f t="shared" si="235"/>
        <v>7533</v>
      </c>
      <c r="D656" s="320"/>
      <c r="E656" s="320"/>
      <c r="F656" s="347" t="s">
        <v>250</v>
      </c>
      <c r="G656" s="347" t="s">
        <v>250</v>
      </c>
      <c r="H656" s="355">
        <v>7533</v>
      </c>
      <c r="I656" s="347" t="s">
        <v>250</v>
      </c>
      <c r="J656" s="347" t="s">
        <v>250</v>
      </c>
      <c r="K656" s="347" t="s">
        <v>250</v>
      </c>
      <c r="L656" s="347" t="s">
        <v>250</v>
      </c>
      <c r="M656" s="347" t="s">
        <v>250</v>
      </c>
      <c r="N656" s="355" t="s">
        <v>1407</v>
      </c>
      <c r="O656" s="345"/>
      <c r="Q656" s="349">
        <f>O656-Q657-Q658-Q659-Q660</f>
        <v>0</v>
      </c>
      <c r="S656" s="345"/>
      <c r="U656" s="349">
        <f>S656+U657+U658+U659+U660</f>
        <v>0</v>
      </c>
    </row>
    <row r="657" spans="1:21" s="319" customFormat="1" ht="15" customHeight="1">
      <c r="A657" s="319">
        <v>647</v>
      </c>
      <c r="B657" s="319">
        <f t="shared" si="234"/>
        <v>5</v>
      </c>
      <c r="C657" s="320">
        <f t="shared" si="235"/>
        <v>75331</v>
      </c>
      <c r="D657" s="320"/>
      <c r="E657" s="320"/>
      <c r="F657" s="347" t="s">
        <v>250</v>
      </c>
      <c r="G657" s="347" t="s">
        <v>250</v>
      </c>
      <c r="H657" s="347" t="s">
        <v>250</v>
      </c>
      <c r="I657" s="348">
        <v>75331</v>
      </c>
      <c r="J657" s="347" t="s">
        <v>250</v>
      </c>
      <c r="K657" s="347" t="s">
        <v>250</v>
      </c>
      <c r="L657" s="347" t="s">
        <v>250</v>
      </c>
      <c r="M657" s="347" t="s">
        <v>250</v>
      </c>
      <c r="N657" s="348" t="s">
        <v>1408</v>
      </c>
      <c r="O657" s="345"/>
      <c r="Q657" s="349">
        <f t="shared" ref="Q657:Q660" si="238">O657</f>
        <v>0</v>
      </c>
      <c r="S657" s="345"/>
      <c r="U657" s="349">
        <f t="shared" ref="U657:U660" si="239">S657</f>
        <v>0</v>
      </c>
    </row>
    <row r="658" spans="1:21" s="319" customFormat="1" ht="15" customHeight="1">
      <c r="A658" s="319">
        <v>648</v>
      </c>
      <c r="B658" s="319">
        <f t="shared" si="234"/>
        <v>5</v>
      </c>
      <c r="C658" s="320">
        <f t="shared" si="235"/>
        <v>75332</v>
      </c>
      <c r="D658" s="320"/>
      <c r="E658" s="320"/>
      <c r="F658" s="347" t="s">
        <v>250</v>
      </c>
      <c r="G658" s="347" t="s">
        <v>250</v>
      </c>
      <c r="H658" s="347" t="s">
        <v>250</v>
      </c>
      <c r="I658" s="348">
        <v>75332</v>
      </c>
      <c r="J658" s="347" t="s">
        <v>250</v>
      </c>
      <c r="K658" s="347" t="s">
        <v>250</v>
      </c>
      <c r="L658" s="347" t="s">
        <v>250</v>
      </c>
      <c r="M658" s="347" t="s">
        <v>250</v>
      </c>
      <c r="N658" s="348" t="s">
        <v>966</v>
      </c>
      <c r="O658" s="345"/>
      <c r="Q658" s="349">
        <f t="shared" si="238"/>
        <v>0</v>
      </c>
      <c r="S658" s="345"/>
      <c r="U658" s="349">
        <f t="shared" si="239"/>
        <v>0</v>
      </c>
    </row>
    <row r="659" spans="1:21" s="319" customFormat="1" ht="15" customHeight="1">
      <c r="A659" s="319">
        <v>649</v>
      </c>
      <c r="B659" s="319">
        <f t="shared" si="234"/>
        <v>5</v>
      </c>
      <c r="C659" s="320">
        <f t="shared" si="235"/>
        <v>75333</v>
      </c>
      <c r="D659" s="320"/>
      <c r="E659" s="320"/>
      <c r="F659" s="347" t="s">
        <v>250</v>
      </c>
      <c r="G659" s="347" t="s">
        <v>250</v>
      </c>
      <c r="H659" s="347" t="s">
        <v>250</v>
      </c>
      <c r="I659" s="348">
        <v>75333</v>
      </c>
      <c r="J659" s="347" t="s">
        <v>250</v>
      </c>
      <c r="K659" s="347" t="s">
        <v>250</v>
      </c>
      <c r="L659" s="347" t="s">
        <v>250</v>
      </c>
      <c r="M659" s="347" t="s">
        <v>250</v>
      </c>
      <c r="N659" s="348" t="s">
        <v>970</v>
      </c>
      <c r="O659" s="345"/>
      <c r="Q659" s="349">
        <f t="shared" si="238"/>
        <v>0</v>
      </c>
      <c r="S659" s="345"/>
      <c r="U659" s="349">
        <f t="shared" si="239"/>
        <v>0</v>
      </c>
    </row>
    <row r="660" spans="1:21" s="319" customFormat="1" ht="15" customHeight="1">
      <c r="A660" s="319">
        <v>650</v>
      </c>
      <c r="B660" s="319">
        <f t="shared" si="234"/>
        <v>5</v>
      </c>
      <c r="C660" s="320">
        <f t="shared" si="235"/>
        <v>75338</v>
      </c>
      <c r="D660" s="320"/>
      <c r="E660" s="320"/>
      <c r="F660" s="347" t="s">
        <v>250</v>
      </c>
      <c r="G660" s="347" t="s">
        <v>250</v>
      </c>
      <c r="H660" s="347" t="s">
        <v>250</v>
      </c>
      <c r="I660" s="348">
        <v>75338</v>
      </c>
      <c r="J660" s="347" t="s">
        <v>250</v>
      </c>
      <c r="K660" s="347" t="s">
        <v>250</v>
      </c>
      <c r="L660" s="347" t="s">
        <v>250</v>
      </c>
      <c r="M660" s="347" t="s">
        <v>250</v>
      </c>
      <c r="N660" s="348" t="s">
        <v>975</v>
      </c>
      <c r="O660" s="345"/>
      <c r="Q660" s="349">
        <f t="shared" si="238"/>
        <v>0</v>
      </c>
      <c r="S660" s="345"/>
      <c r="U660" s="349">
        <f t="shared" si="239"/>
        <v>0</v>
      </c>
    </row>
    <row r="661" spans="1:21" s="319" customFormat="1" ht="15" customHeight="1">
      <c r="A661" s="319">
        <v>651</v>
      </c>
      <c r="B661" s="319">
        <f t="shared" si="234"/>
        <v>4</v>
      </c>
      <c r="C661" s="320">
        <f t="shared" si="235"/>
        <v>7534</v>
      </c>
      <c r="D661" s="320"/>
      <c r="E661" s="320"/>
      <c r="F661" s="347" t="s">
        <v>250</v>
      </c>
      <c r="G661" s="347" t="s">
        <v>250</v>
      </c>
      <c r="H661" s="355">
        <v>7534</v>
      </c>
      <c r="I661" s="347" t="s">
        <v>250</v>
      </c>
      <c r="J661" s="347" t="s">
        <v>250</v>
      </c>
      <c r="K661" s="347" t="s">
        <v>250</v>
      </c>
      <c r="L661" s="347" t="s">
        <v>250</v>
      </c>
      <c r="M661" s="347" t="s">
        <v>250</v>
      </c>
      <c r="N661" s="355" t="s">
        <v>978</v>
      </c>
      <c r="O661" s="345"/>
      <c r="Q661" s="349">
        <f>O661</f>
        <v>0</v>
      </c>
      <c r="S661" s="345"/>
      <c r="U661" s="349">
        <f>S661</f>
        <v>0</v>
      </c>
    </row>
    <row r="662" spans="1:21" s="319" customFormat="1" ht="15" customHeight="1">
      <c r="A662" s="319">
        <v>652</v>
      </c>
      <c r="B662" s="319">
        <f t="shared" si="234"/>
        <v>3</v>
      </c>
      <c r="C662" s="320">
        <f t="shared" si="235"/>
        <v>754</v>
      </c>
      <c r="D662" s="320"/>
      <c r="E662" s="320"/>
      <c r="F662" s="347" t="s">
        <v>250</v>
      </c>
      <c r="G662" s="368">
        <v>754</v>
      </c>
      <c r="H662" s="347" t="s">
        <v>250</v>
      </c>
      <c r="I662" s="347" t="s">
        <v>250</v>
      </c>
      <c r="J662" s="347" t="s">
        <v>250</v>
      </c>
      <c r="K662" s="347" t="s">
        <v>250</v>
      </c>
      <c r="L662" s="347" t="s">
        <v>250</v>
      </c>
      <c r="M662" s="347" t="s">
        <v>250</v>
      </c>
      <c r="N662" s="368" t="s">
        <v>1409</v>
      </c>
      <c r="O662" s="345"/>
      <c r="Q662" s="349">
        <f>O662-Q663-Q664-Q665-Q666-Q667-Q668-Q669-Q670-Q671-Q672</f>
        <v>0</v>
      </c>
      <c r="S662" s="345"/>
      <c r="U662" s="349">
        <f>S662+U663+U668</f>
        <v>0</v>
      </c>
    </row>
    <row r="663" spans="1:21" s="319" customFormat="1" ht="15" customHeight="1">
      <c r="A663" s="319">
        <v>653</v>
      </c>
      <c r="B663" s="319">
        <f t="shared" si="234"/>
        <v>4</v>
      </c>
      <c r="C663" s="320">
        <f t="shared" si="235"/>
        <v>7541</v>
      </c>
      <c r="D663" s="320"/>
      <c r="E663" s="320"/>
      <c r="F663" s="347" t="s">
        <v>250</v>
      </c>
      <c r="G663" s="347" t="s">
        <v>250</v>
      </c>
      <c r="H663" s="355">
        <v>7541</v>
      </c>
      <c r="I663" s="347" t="s">
        <v>250</v>
      </c>
      <c r="J663" s="347" t="s">
        <v>250</v>
      </c>
      <c r="K663" s="347" t="s">
        <v>250</v>
      </c>
      <c r="L663" s="347" t="s">
        <v>250</v>
      </c>
      <c r="M663" s="347" t="s">
        <v>250</v>
      </c>
      <c r="N663" s="355" t="s">
        <v>1410</v>
      </c>
      <c r="O663" s="345"/>
      <c r="Q663" s="349">
        <f>O663-Q664-Q665-Q666-Q667</f>
        <v>0</v>
      </c>
      <c r="S663" s="345"/>
      <c r="U663" s="349">
        <f>S663+U664+U665+U666+U667</f>
        <v>0</v>
      </c>
    </row>
    <row r="664" spans="1:21" s="319" customFormat="1" ht="15" customHeight="1">
      <c r="A664" s="319">
        <v>654</v>
      </c>
      <c r="B664" s="319">
        <f t="shared" si="234"/>
        <v>5</v>
      </c>
      <c r="C664" s="320">
        <f t="shared" si="235"/>
        <v>75411</v>
      </c>
      <c r="D664" s="320"/>
      <c r="E664" s="320"/>
      <c r="F664" s="347" t="s">
        <v>250</v>
      </c>
      <c r="G664" s="347" t="s">
        <v>250</v>
      </c>
      <c r="H664" s="347" t="s">
        <v>250</v>
      </c>
      <c r="I664" s="348">
        <v>75411</v>
      </c>
      <c r="J664" s="347" t="s">
        <v>250</v>
      </c>
      <c r="K664" s="347" t="s">
        <v>250</v>
      </c>
      <c r="L664" s="347" t="s">
        <v>250</v>
      </c>
      <c r="M664" s="347" t="s">
        <v>250</v>
      </c>
      <c r="N664" s="348" t="s">
        <v>1408</v>
      </c>
      <c r="O664" s="345"/>
      <c r="Q664" s="349">
        <f t="shared" ref="Q664:Q667" si="240">O664</f>
        <v>0</v>
      </c>
      <c r="S664" s="345"/>
      <c r="U664" s="349">
        <f t="shared" ref="U664:U667" si="241">S664</f>
        <v>0</v>
      </c>
    </row>
    <row r="665" spans="1:21" s="319" customFormat="1" ht="15" customHeight="1">
      <c r="A665" s="319">
        <v>655</v>
      </c>
      <c r="B665" s="319">
        <f t="shared" si="234"/>
        <v>5</v>
      </c>
      <c r="C665" s="320">
        <f t="shared" si="235"/>
        <v>75412</v>
      </c>
      <c r="D665" s="320"/>
      <c r="E665" s="320"/>
      <c r="F665" s="347" t="s">
        <v>250</v>
      </c>
      <c r="G665" s="347" t="s">
        <v>250</v>
      </c>
      <c r="H665" s="347" t="s">
        <v>250</v>
      </c>
      <c r="I665" s="348">
        <v>75412</v>
      </c>
      <c r="J665" s="347" t="s">
        <v>250</v>
      </c>
      <c r="K665" s="347" t="s">
        <v>250</v>
      </c>
      <c r="L665" s="347" t="s">
        <v>250</v>
      </c>
      <c r="M665" s="347" t="s">
        <v>250</v>
      </c>
      <c r="N665" s="348" t="s">
        <v>966</v>
      </c>
      <c r="O665" s="345"/>
      <c r="Q665" s="349">
        <f t="shared" si="240"/>
        <v>0</v>
      </c>
      <c r="S665" s="345"/>
      <c r="U665" s="349">
        <f t="shared" si="241"/>
        <v>0</v>
      </c>
    </row>
    <row r="666" spans="1:21" s="319" customFormat="1" ht="15" customHeight="1">
      <c r="A666" s="319">
        <v>656</v>
      </c>
      <c r="B666" s="319">
        <f t="shared" si="234"/>
        <v>5</v>
      </c>
      <c r="C666" s="320">
        <f t="shared" si="235"/>
        <v>75413</v>
      </c>
      <c r="D666" s="320"/>
      <c r="E666" s="320"/>
      <c r="F666" s="347" t="s">
        <v>250</v>
      </c>
      <c r="G666" s="347" t="s">
        <v>250</v>
      </c>
      <c r="H666" s="347" t="s">
        <v>250</v>
      </c>
      <c r="I666" s="348">
        <v>75413</v>
      </c>
      <c r="J666" s="347" t="s">
        <v>250</v>
      </c>
      <c r="K666" s="347" t="s">
        <v>250</v>
      </c>
      <c r="L666" s="347" t="s">
        <v>250</v>
      </c>
      <c r="M666" s="347" t="s">
        <v>250</v>
      </c>
      <c r="N666" s="348" t="s">
        <v>970</v>
      </c>
      <c r="O666" s="345"/>
      <c r="Q666" s="349">
        <f t="shared" si="240"/>
        <v>0</v>
      </c>
      <c r="S666" s="345"/>
      <c r="U666" s="349">
        <f t="shared" si="241"/>
        <v>0</v>
      </c>
    </row>
    <row r="667" spans="1:21" s="319" customFormat="1" ht="15" customHeight="1">
      <c r="A667" s="319">
        <v>657</v>
      </c>
      <c r="B667" s="319">
        <f t="shared" si="234"/>
        <v>5</v>
      </c>
      <c r="C667" s="320">
        <f t="shared" si="235"/>
        <v>75418</v>
      </c>
      <c r="D667" s="320"/>
      <c r="E667" s="320"/>
      <c r="F667" s="347" t="s">
        <v>250</v>
      </c>
      <c r="G667" s="347" t="s">
        <v>250</v>
      </c>
      <c r="H667" s="347" t="s">
        <v>250</v>
      </c>
      <c r="I667" s="348">
        <v>75418</v>
      </c>
      <c r="J667" s="347" t="s">
        <v>250</v>
      </c>
      <c r="K667" s="347" t="s">
        <v>250</v>
      </c>
      <c r="L667" s="347" t="s">
        <v>250</v>
      </c>
      <c r="M667" s="347" t="s">
        <v>250</v>
      </c>
      <c r="N667" s="348" t="s">
        <v>975</v>
      </c>
      <c r="O667" s="345"/>
      <c r="Q667" s="349">
        <f t="shared" si="240"/>
        <v>0</v>
      </c>
      <c r="S667" s="345"/>
      <c r="U667" s="349">
        <f t="shared" si="241"/>
        <v>0</v>
      </c>
    </row>
    <row r="668" spans="1:21" s="319" customFormat="1" ht="15" customHeight="1">
      <c r="A668" s="319">
        <v>658</v>
      </c>
      <c r="B668" s="319">
        <f t="shared" si="234"/>
        <v>4</v>
      </c>
      <c r="C668" s="320">
        <f t="shared" si="235"/>
        <v>7548</v>
      </c>
      <c r="D668" s="320"/>
      <c r="E668" s="320"/>
      <c r="F668" s="347" t="s">
        <v>250</v>
      </c>
      <c r="G668" s="347" t="s">
        <v>250</v>
      </c>
      <c r="H668" s="355">
        <v>7548</v>
      </c>
      <c r="I668" s="347" t="s">
        <v>250</v>
      </c>
      <c r="J668" s="347" t="s">
        <v>250</v>
      </c>
      <c r="K668" s="347" t="s">
        <v>250</v>
      </c>
      <c r="L668" s="347" t="s">
        <v>250</v>
      </c>
      <c r="M668" s="347" t="s">
        <v>250</v>
      </c>
      <c r="N668" s="355" t="s">
        <v>1411</v>
      </c>
      <c r="O668" s="345"/>
      <c r="Q668" s="349">
        <f>O668-Q669-Q670-Q671-Q672</f>
        <v>0</v>
      </c>
      <c r="S668" s="345"/>
      <c r="U668" s="349">
        <f>S668+U669+U670+U671+U672</f>
        <v>0</v>
      </c>
    </row>
    <row r="669" spans="1:21" s="319" customFormat="1" ht="15" customHeight="1">
      <c r="A669" s="319">
        <v>659</v>
      </c>
      <c r="B669" s="319">
        <f t="shared" si="234"/>
        <v>5</v>
      </c>
      <c r="C669" s="320">
        <f t="shared" si="235"/>
        <v>75481</v>
      </c>
      <c r="D669" s="320"/>
      <c r="E669" s="320"/>
      <c r="F669" s="347" t="s">
        <v>250</v>
      </c>
      <c r="G669" s="347" t="s">
        <v>250</v>
      </c>
      <c r="H669" s="347" t="s">
        <v>250</v>
      </c>
      <c r="I669" s="348">
        <v>75481</v>
      </c>
      <c r="J669" s="347" t="s">
        <v>250</v>
      </c>
      <c r="K669" s="347" t="s">
        <v>250</v>
      </c>
      <c r="L669" s="347" t="s">
        <v>250</v>
      </c>
      <c r="M669" s="347" t="s">
        <v>250</v>
      </c>
      <c r="N669" s="348" t="s">
        <v>1408</v>
      </c>
      <c r="O669" s="345"/>
      <c r="Q669" s="349">
        <f t="shared" ref="Q669:Q672" si="242">O669</f>
        <v>0</v>
      </c>
      <c r="S669" s="345"/>
      <c r="U669" s="349">
        <f t="shared" ref="U669:U672" si="243">S669</f>
        <v>0</v>
      </c>
    </row>
    <row r="670" spans="1:21" s="319" customFormat="1" ht="15" customHeight="1">
      <c r="A670" s="319">
        <v>660</v>
      </c>
      <c r="B670" s="319">
        <f t="shared" si="234"/>
        <v>5</v>
      </c>
      <c r="C670" s="320">
        <f t="shared" si="235"/>
        <v>75482</v>
      </c>
      <c r="D670" s="320"/>
      <c r="E670" s="320"/>
      <c r="F670" s="347" t="s">
        <v>250</v>
      </c>
      <c r="G670" s="347" t="s">
        <v>250</v>
      </c>
      <c r="H670" s="347" t="s">
        <v>250</v>
      </c>
      <c r="I670" s="348">
        <v>75482</v>
      </c>
      <c r="J670" s="347" t="s">
        <v>250</v>
      </c>
      <c r="K670" s="347" t="s">
        <v>250</v>
      </c>
      <c r="L670" s="347" t="s">
        <v>250</v>
      </c>
      <c r="M670" s="347" t="s">
        <v>250</v>
      </c>
      <c r="N670" s="348" t="s">
        <v>966</v>
      </c>
      <c r="O670" s="345"/>
      <c r="Q670" s="349">
        <f t="shared" si="242"/>
        <v>0</v>
      </c>
      <c r="S670" s="345"/>
      <c r="U670" s="349">
        <f t="shared" si="243"/>
        <v>0</v>
      </c>
    </row>
    <row r="671" spans="1:21" s="319" customFormat="1" ht="15" customHeight="1">
      <c r="A671" s="319">
        <v>661</v>
      </c>
      <c r="B671" s="319">
        <f t="shared" si="234"/>
        <v>5</v>
      </c>
      <c r="C671" s="320">
        <f t="shared" si="235"/>
        <v>75483</v>
      </c>
      <c r="D671" s="320"/>
      <c r="E671" s="320"/>
      <c r="F671" s="347" t="s">
        <v>250</v>
      </c>
      <c r="G671" s="347" t="s">
        <v>250</v>
      </c>
      <c r="H671" s="347" t="s">
        <v>250</v>
      </c>
      <c r="I671" s="348">
        <v>75483</v>
      </c>
      <c r="J671" s="347" t="s">
        <v>250</v>
      </c>
      <c r="K671" s="347" t="s">
        <v>250</v>
      </c>
      <c r="L671" s="347" t="s">
        <v>250</v>
      </c>
      <c r="M671" s="347" t="s">
        <v>250</v>
      </c>
      <c r="N671" s="348" t="s">
        <v>970</v>
      </c>
      <c r="O671" s="345"/>
      <c r="Q671" s="349">
        <f t="shared" si="242"/>
        <v>0</v>
      </c>
      <c r="S671" s="345"/>
      <c r="U671" s="349">
        <f t="shared" si="243"/>
        <v>0</v>
      </c>
    </row>
    <row r="672" spans="1:21" s="319" customFormat="1" ht="15" customHeight="1">
      <c r="A672" s="319">
        <v>662</v>
      </c>
      <c r="B672" s="319">
        <f t="shared" si="234"/>
        <v>5</v>
      </c>
      <c r="C672" s="320">
        <f t="shared" si="235"/>
        <v>75488</v>
      </c>
      <c r="D672" s="320"/>
      <c r="E672" s="320"/>
      <c r="F672" s="347" t="s">
        <v>250</v>
      </c>
      <c r="G672" s="347" t="s">
        <v>250</v>
      </c>
      <c r="H672" s="347" t="s">
        <v>250</v>
      </c>
      <c r="I672" s="348">
        <v>75488</v>
      </c>
      <c r="J672" s="347" t="s">
        <v>250</v>
      </c>
      <c r="K672" s="347" t="s">
        <v>250</v>
      </c>
      <c r="L672" s="347" t="s">
        <v>250</v>
      </c>
      <c r="M672" s="347" t="s">
        <v>250</v>
      </c>
      <c r="N672" s="348" t="s">
        <v>975</v>
      </c>
      <c r="O672" s="345"/>
      <c r="Q672" s="349">
        <f t="shared" si="242"/>
        <v>0</v>
      </c>
      <c r="S672" s="345"/>
      <c r="U672" s="349">
        <f t="shared" si="243"/>
        <v>0</v>
      </c>
    </row>
    <row r="673" spans="1:21" s="319" customFormat="1" ht="15" customHeight="1">
      <c r="A673" s="319">
        <v>663</v>
      </c>
      <c r="B673" s="319">
        <f t="shared" si="234"/>
        <v>3</v>
      </c>
      <c r="C673" s="320">
        <f t="shared" si="235"/>
        <v>755</v>
      </c>
      <c r="D673" s="320"/>
      <c r="E673" s="320"/>
      <c r="F673" s="347" t="s">
        <v>250</v>
      </c>
      <c r="G673" s="368">
        <v>755</v>
      </c>
      <c r="H673" s="347" t="s">
        <v>250</v>
      </c>
      <c r="I673" s="347" t="s">
        <v>250</v>
      </c>
      <c r="J673" s="347" t="s">
        <v>250</v>
      </c>
      <c r="K673" s="347" t="s">
        <v>250</v>
      </c>
      <c r="L673" s="347" t="s">
        <v>250</v>
      </c>
      <c r="M673" s="347" t="s">
        <v>250</v>
      </c>
      <c r="N673" s="368" t="s">
        <v>1412</v>
      </c>
      <c r="O673" s="345"/>
      <c r="Q673" s="349">
        <f>O673-Q674-Q675-Q676-Q677-Q678-Q679-Q680-Q681-Q682</f>
        <v>0</v>
      </c>
      <c r="S673" s="345"/>
      <c r="U673" s="349">
        <f>S673+U674+U678+U679+U680+U681+U682</f>
        <v>0</v>
      </c>
    </row>
    <row r="674" spans="1:21" ht="15" customHeight="1">
      <c r="A674" s="319">
        <v>664</v>
      </c>
      <c r="B674" s="319">
        <f t="shared" si="234"/>
        <v>4</v>
      </c>
      <c r="C674" s="320">
        <f t="shared" si="235"/>
        <v>7552</v>
      </c>
      <c r="D674" s="320" t="s">
        <v>1547</v>
      </c>
      <c r="F674" s="343" t="s">
        <v>250</v>
      </c>
      <c r="G674" s="343" t="s">
        <v>250</v>
      </c>
      <c r="H674" s="346">
        <v>7552</v>
      </c>
      <c r="I674" s="343" t="s">
        <v>250</v>
      </c>
      <c r="J674" s="343" t="s">
        <v>250</v>
      </c>
      <c r="K674" s="343" t="s">
        <v>250</v>
      </c>
      <c r="L674" s="343" t="s">
        <v>250</v>
      </c>
      <c r="M674" s="343" t="s">
        <v>250</v>
      </c>
      <c r="N674" s="346" t="s">
        <v>984</v>
      </c>
      <c r="O674" s="345"/>
      <c r="Q674" s="345">
        <f>O674-Q675-Q676-Q677</f>
        <v>0</v>
      </c>
      <c r="S674" s="345"/>
      <c r="U674" s="345">
        <f>S674+U675+U676+U677</f>
        <v>0</v>
      </c>
    </row>
    <row r="675" spans="1:21" ht="15" customHeight="1">
      <c r="A675" s="319">
        <v>665</v>
      </c>
      <c r="B675" s="319">
        <f t="shared" si="234"/>
        <v>5</v>
      </c>
      <c r="C675" s="320">
        <f t="shared" si="235"/>
        <v>75521</v>
      </c>
      <c r="D675" s="320" t="s">
        <v>1547</v>
      </c>
      <c r="F675" s="343" t="s">
        <v>250</v>
      </c>
      <c r="G675" s="343" t="s">
        <v>250</v>
      </c>
      <c r="H675" s="343" t="s">
        <v>250</v>
      </c>
      <c r="I675" s="350">
        <v>75521</v>
      </c>
      <c r="J675" s="343" t="s">
        <v>250</v>
      </c>
      <c r="K675" s="343" t="s">
        <v>250</v>
      </c>
      <c r="L675" s="343" t="s">
        <v>250</v>
      </c>
      <c r="M675" s="343" t="s">
        <v>250</v>
      </c>
      <c r="N675" s="350" t="s">
        <v>1413</v>
      </c>
      <c r="O675" s="345"/>
      <c r="Q675" s="345">
        <f t="shared" ref="Q675:Q677" si="244">O675</f>
        <v>0</v>
      </c>
      <c r="S675" s="345"/>
      <c r="U675" s="345">
        <f t="shared" ref="U675:U677" si="245">S675</f>
        <v>0</v>
      </c>
    </row>
    <row r="676" spans="1:21" ht="15" customHeight="1">
      <c r="A676" s="319">
        <v>666</v>
      </c>
      <c r="B676" s="319">
        <f t="shared" si="234"/>
        <v>5</v>
      </c>
      <c r="C676" s="320">
        <f t="shared" si="235"/>
        <v>75522</v>
      </c>
      <c r="D676" s="320" t="s">
        <v>1547</v>
      </c>
      <c r="F676" s="343" t="s">
        <v>250</v>
      </c>
      <c r="G676" s="343" t="s">
        <v>250</v>
      </c>
      <c r="H676" s="343" t="s">
        <v>250</v>
      </c>
      <c r="I676" s="350">
        <v>75522</v>
      </c>
      <c r="J676" s="343" t="s">
        <v>250</v>
      </c>
      <c r="K676" s="343" t="s">
        <v>250</v>
      </c>
      <c r="L676" s="343" t="s">
        <v>250</v>
      </c>
      <c r="M676" s="343" t="s">
        <v>250</v>
      </c>
      <c r="N676" s="350" t="s">
        <v>1414</v>
      </c>
      <c r="O676" s="345"/>
      <c r="Q676" s="345">
        <f t="shared" si="244"/>
        <v>0</v>
      </c>
      <c r="S676" s="345"/>
      <c r="U676" s="345">
        <f t="shared" si="245"/>
        <v>0</v>
      </c>
    </row>
    <row r="677" spans="1:21" ht="15" customHeight="1">
      <c r="A677" s="319">
        <v>667</v>
      </c>
      <c r="B677" s="319">
        <f t="shared" si="234"/>
        <v>5</v>
      </c>
      <c r="C677" s="320">
        <f t="shared" si="235"/>
        <v>75523</v>
      </c>
      <c r="D677" s="320" t="s">
        <v>1547</v>
      </c>
      <c r="F677" s="343" t="s">
        <v>250</v>
      </c>
      <c r="G677" s="343" t="s">
        <v>250</v>
      </c>
      <c r="H677" s="343" t="s">
        <v>250</v>
      </c>
      <c r="I677" s="350">
        <v>75523</v>
      </c>
      <c r="J677" s="343" t="s">
        <v>250</v>
      </c>
      <c r="K677" s="343" t="s">
        <v>250</v>
      </c>
      <c r="L677" s="343" t="s">
        <v>250</v>
      </c>
      <c r="M677" s="343" t="s">
        <v>250</v>
      </c>
      <c r="N677" s="350" t="s">
        <v>987</v>
      </c>
      <c r="O677" s="345"/>
      <c r="Q677" s="345">
        <f t="shared" si="244"/>
        <v>0</v>
      </c>
      <c r="S677" s="345"/>
      <c r="U677" s="345">
        <f t="shared" si="245"/>
        <v>0</v>
      </c>
    </row>
    <row r="678" spans="1:21" s="319" customFormat="1" ht="15" customHeight="1">
      <c r="A678" s="319">
        <v>668</v>
      </c>
      <c r="B678" s="319">
        <f t="shared" si="234"/>
        <v>4</v>
      </c>
      <c r="C678" s="320">
        <f t="shared" si="235"/>
        <v>7553</v>
      </c>
      <c r="D678" s="320"/>
      <c r="E678" s="320"/>
      <c r="F678" s="347" t="s">
        <v>250</v>
      </c>
      <c r="G678" s="347" t="s">
        <v>250</v>
      </c>
      <c r="H678" s="355">
        <v>7553</v>
      </c>
      <c r="I678" s="347" t="s">
        <v>250</v>
      </c>
      <c r="J678" s="347" t="s">
        <v>250</v>
      </c>
      <c r="K678" s="347" t="s">
        <v>250</v>
      </c>
      <c r="L678" s="347" t="s">
        <v>250</v>
      </c>
      <c r="M678" s="347" t="s">
        <v>250</v>
      </c>
      <c r="N678" s="355" t="s">
        <v>1415</v>
      </c>
      <c r="O678" s="345"/>
      <c r="Q678" s="349">
        <f>O678</f>
        <v>0</v>
      </c>
      <c r="S678" s="345"/>
      <c r="U678" s="349">
        <f>S678</f>
        <v>0</v>
      </c>
    </row>
    <row r="679" spans="1:21" s="319" customFormat="1" ht="15" customHeight="1">
      <c r="A679" s="319">
        <v>669</v>
      </c>
      <c r="B679" s="319">
        <f t="shared" si="234"/>
        <v>4</v>
      </c>
      <c r="C679" s="320">
        <f t="shared" si="235"/>
        <v>7554</v>
      </c>
      <c r="D679" s="320"/>
      <c r="E679" s="320"/>
      <c r="F679" s="347" t="s">
        <v>250</v>
      </c>
      <c r="G679" s="347" t="s">
        <v>250</v>
      </c>
      <c r="H679" s="355">
        <v>7554</v>
      </c>
      <c r="I679" s="347" t="s">
        <v>250</v>
      </c>
      <c r="J679" s="347" t="s">
        <v>250</v>
      </c>
      <c r="K679" s="347" t="s">
        <v>250</v>
      </c>
      <c r="L679" s="347" t="s">
        <v>250</v>
      </c>
      <c r="M679" s="347" t="s">
        <v>250</v>
      </c>
      <c r="N679" s="355" t="s">
        <v>989</v>
      </c>
      <c r="O679" s="345"/>
      <c r="Q679" s="349">
        <f t="shared" ref="Q679:Q682" si="246">O679</f>
        <v>0</v>
      </c>
      <c r="S679" s="345"/>
      <c r="U679" s="349">
        <f t="shared" ref="U679:U682" si="247">S679</f>
        <v>0</v>
      </c>
    </row>
    <row r="680" spans="1:21" s="319" customFormat="1" ht="15" customHeight="1">
      <c r="A680" s="319">
        <v>670</v>
      </c>
      <c r="B680" s="319">
        <f t="shared" si="234"/>
        <v>4</v>
      </c>
      <c r="C680" s="320">
        <f t="shared" si="235"/>
        <v>7555</v>
      </c>
      <c r="D680" s="320"/>
      <c r="E680" s="320"/>
      <c r="F680" s="347" t="s">
        <v>250</v>
      </c>
      <c r="G680" s="347" t="s">
        <v>250</v>
      </c>
      <c r="H680" s="355">
        <v>7555</v>
      </c>
      <c r="I680" s="347" t="s">
        <v>250</v>
      </c>
      <c r="J680" s="347" t="s">
        <v>250</v>
      </c>
      <c r="K680" s="347" t="s">
        <v>250</v>
      </c>
      <c r="L680" s="347" t="s">
        <v>250</v>
      </c>
      <c r="M680" s="347" t="s">
        <v>250</v>
      </c>
      <c r="N680" s="355" t="s">
        <v>1416</v>
      </c>
      <c r="O680" s="345"/>
      <c r="Q680" s="349">
        <f t="shared" si="246"/>
        <v>0</v>
      </c>
      <c r="S680" s="345"/>
      <c r="U680" s="349">
        <f t="shared" si="247"/>
        <v>0</v>
      </c>
    </row>
    <row r="681" spans="1:21" s="319" customFormat="1" ht="15" customHeight="1">
      <c r="A681" s="319">
        <v>671</v>
      </c>
      <c r="B681" s="319">
        <f t="shared" si="234"/>
        <v>4</v>
      </c>
      <c r="C681" s="320">
        <f t="shared" si="235"/>
        <v>7556</v>
      </c>
      <c r="D681" s="320"/>
      <c r="E681" s="320"/>
      <c r="F681" s="347" t="s">
        <v>250</v>
      </c>
      <c r="G681" s="347" t="s">
        <v>250</v>
      </c>
      <c r="H681" s="355">
        <v>7556</v>
      </c>
      <c r="I681" s="347" t="s">
        <v>250</v>
      </c>
      <c r="J681" s="347" t="s">
        <v>250</v>
      </c>
      <c r="K681" s="347" t="s">
        <v>250</v>
      </c>
      <c r="L681" s="347" t="s">
        <v>250</v>
      </c>
      <c r="M681" s="347" t="s">
        <v>250</v>
      </c>
      <c r="N681" s="355" t="s">
        <v>1417</v>
      </c>
      <c r="O681" s="345"/>
      <c r="Q681" s="349">
        <f t="shared" si="246"/>
        <v>0</v>
      </c>
      <c r="S681" s="345"/>
      <c r="U681" s="349">
        <f t="shared" si="247"/>
        <v>0</v>
      </c>
    </row>
    <row r="682" spans="1:21" s="319" customFormat="1" ht="15" customHeight="1">
      <c r="A682" s="319">
        <v>672</v>
      </c>
      <c r="B682" s="319">
        <f t="shared" si="234"/>
        <v>4</v>
      </c>
      <c r="C682" s="320">
        <f t="shared" si="235"/>
        <v>7558</v>
      </c>
      <c r="D682" s="320"/>
      <c r="E682" s="320"/>
      <c r="F682" s="347" t="s">
        <v>250</v>
      </c>
      <c r="G682" s="347" t="s">
        <v>250</v>
      </c>
      <c r="H682" s="355">
        <v>7558</v>
      </c>
      <c r="I682" s="347" t="s">
        <v>250</v>
      </c>
      <c r="J682" s="347" t="s">
        <v>250</v>
      </c>
      <c r="K682" s="347" t="s">
        <v>250</v>
      </c>
      <c r="L682" s="347" t="s">
        <v>250</v>
      </c>
      <c r="M682" s="347" t="s">
        <v>250</v>
      </c>
      <c r="N682" s="355" t="s">
        <v>1418</v>
      </c>
      <c r="O682" s="345"/>
      <c r="Q682" s="349">
        <f t="shared" si="246"/>
        <v>0</v>
      </c>
      <c r="S682" s="345"/>
      <c r="U682" s="349">
        <f t="shared" si="247"/>
        <v>0</v>
      </c>
    </row>
    <row r="683" spans="1:21" s="319" customFormat="1" ht="15" customHeight="1">
      <c r="A683" s="319">
        <v>673</v>
      </c>
      <c r="B683" s="319">
        <f t="shared" si="234"/>
        <v>3</v>
      </c>
      <c r="C683" s="320">
        <f t="shared" si="235"/>
        <v>756</v>
      </c>
      <c r="D683" s="320"/>
      <c r="E683" s="320"/>
      <c r="F683" s="347" t="s">
        <v>250</v>
      </c>
      <c r="G683" s="368">
        <v>756</v>
      </c>
      <c r="H683" s="347" t="s">
        <v>250</v>
      </c>
      <c r="I683" s="347" t="s">
        <v>250</v>
      </c>
      <c r="J683" s="347" t="s">
        <v>250</v>
      </c>
      <c r="K683" s="347" t="s">
        <v>250</v>
      </c>
      <c r="L683" s="347" t="s">
        <v>250</v>
      </c>
      <c r="M683" s="347" t="s">
        <v>250</v>
      </c>
      <c r="N683" s="368" t="s">
        <v>1419</v>
      </c>
      <c r="O683" s="345"/>
      <c r="Q683" s="349">
        <f>O683</f>
        <v>0</v>
      </c>
      <c r="S683" s="345"/>
      <c r="U683" s="349">
        <f>S683</f>
        <v>0</v>
      </c>
    </row>
    <row r="684" spans="1:21" s="319" customFormat="1" ht="15" customHeight="1">
      <c r="A684" s="319">
        <v>674</v>
      </c>
      <c r="B684" s="319">
        <f t="shared" si="234"/>
        <v>3</v>
      </c>
      <c r="C684" s="320">
        <f t="shared" si="235"/>
        <v>757</v>
      </c>
      <c r="D684" s="320"/>
      <c r="E684" s="320"/>
      <c r="F684" s="347" t="s">
        <v>250</v>
      </c>
      <c r="G684" s="368">
        <v>757</v>
      </c>
      <c r="H684" s="347" t="s">
        <v>250</v>
      </c>
      <c r="I684" s="347" t="s">
        <v>250</v>
      </c>
      <c r="J684" s="347" t="s">
        <v>250</v>
      </c>
      <c r="K684" s="347" t="s">
        <v>250</v>
      </c>
      <c r="L684" s="347" t="s">
        <v>250</v>
      </c>
      <c r="M684" s="347" t="s">
        <v>250</v>
      </c>
      <c r="N684" s="368" t="s">
        <v>1420</v>
      </c>
      <c r="O684" s="345"/>
      <c r="Q684" s="349">
        <f t="shared" ref="Q684:Q685" si="248">O684</f>
        <v>0</v>
      </c>
      <c r="S684" s="345"/>
      <c r="U684" s="349">
        <f t="shared" ref="U684:U685" si="249">S684</f>
        <v>0</v>
      </c>
    </row>
    <row r="685" spans="1:21" s="319" customFormat="1" ht="15" customHeight="1">
      <c r="A685" s="319">
        <v>675</v>
      </c>
      <c r="B685" s="319">
        <f t="shared" si="234"/>
        <v>3</v>
      </c>
      <c r="C685" s="320">
        <f t="shared" si="235"/>
        <v>758</v>
      </c>
      <c r="D685" s="320"/>
      <c r="E685" s="320"/>
      <c r="F685" s="347" t="s">
        <v>250</v>
      </c>
      <c r="G685" s="368">
        <v>758</v>
      </c>
      <c r="H685" s="347" t="s">
        <v>250</v>
      </c>
      <c r="I685" s="347" t="s">
        <v>250</v>
      </c>
      <c r="J685" s="347" t="s">
        <v>250</v>
      </c>
      <c r="K685" s="347" t="s">
        <v>250</v>
      </c>
      <c r="L685" s="347" t="s">
        <v>250</v>
      </c>
      <c r="M685" s="347" t="s">
        <v>250</v>
      </c>
      <c r="N685" s="368" t="s">
        <v>1421</v>
      </c>
      <c r="O685" s="345"/>
      <c r="Q685" s="349">
        <f t="shared" si="248"/>
        <v>0</v>
      </c>
      <c r="S685" s="345"/>
      <c r="U685" s="349">
        <f t="shared" si="249"/>
        <v>0</v>
      </c>
    </row>
    <row r="686" spans="1:21" s="319" customFormat="1" ht="15" customHeight="1">
      <c r="A686" s="319">
        <v>676</v>
      </c>
      <c r="B686" s="319">
        <f t="shared" si="234"/>
        <v>3</v>
      </c>
      <c r="C686" s="320">
        <f t="shared" si="235"/>
        <v>759</v>
      </c>
      <c r="D686" s="320"/>
      <c r="E686" s="320"/>
      <c r="F686" s="347" t="s">
        <v>250</v>
      </c>
      <c r="G686" s="368">
        <v>759</v>
      </c>
      <c r="H686" s="347" t="s">
        <v>250</v>
      </c>
      <c r="I686" s="347" t="s">
        <v>250</v>
      </c>
      <c r="J686" s="347" t="s">
        <v>250</v>
      </c>
      <c r="K686" s="347" t="s">
        <v>250</v>
      </c>
      <c r="L686" s="347" t="s">
        <v>250</v>
      </c>
      <c r="M686" s="347" t="s">
        <v>250</v>
      </c>
      <c r="N686" s="368" t="s">
        <v>1422</v>
      </c>
      <c r="O686" s="345"/>
      <c r="Q686" s="349">
        <f>O686-Q687-Q688</f>
        <v>0</v>
      </c>
      <c r="S686" s="345"/>
      <c r="U686" s="349">
        <f>S686+U687+U688</f>
        <v>0</v>
      </c>
    </row>
    <row r="687" spans="1:21" s="319" customFormat="1" ht="15" customHeight="1">
      <c r="A687" s="319">
        <v>677</v>
      </c>
      <c r="B687" s="319">
        <f t="shared" si="234"/>
        <v>4</v>
      </c>
      <c r="C687" s="320">
        <f t="shared" si="235"/>
        <v>7591</v>
      </c>
      <c r="D687" s="320"/>
      <c r="E687" s="320"/>
      <c r="F687" s="347" t="s">
        <v>250</v>
      </c>
      <c r="G687" s="347" t="s">
        <v>250</v>
      </c>
      <c r="H687" s="355">
        <v>7591</v>
      </c>
      <c r="I687" s="347" t="s">
        <v>250</v>
      </c>
      <c r="J687" s="347" t="s">
        <v>250</v>
      </c>
      <c r="K687" s="347" t="s">
        <v>250</v>
      </c>
      <c r="L687" s="347" t="s">
        <v>250</v>
      </c>
      <c r="M687" s="347" t="s">
        <v>250</v>
      </c>
      <c r="N687" s="355" t="s">
        <v>1423</v>
      </c>
      <c r="O687" s="345"/>
      <c r="Q687" s="349">
        <f t="shared" ref="Q687:Q688" si="250">O687</f>
        <v>0</v>
      </c>
      <c r="S687" s="345"/>
      <c r="U687" s="349">
        <f t="shared" ref="U687:U688" si="251">S687</f>
        <v>0</v>
      </c>
    </row>
    <row r="688" spans="1:21" s="319" customFormat="1" ht="15" customHeight="1">
      <c r="A688" s="319">
        <v>678</v>
      </c>
      <c r="B688" s="319">
        <f t="shared" si="234"/>
        <v>4</v>
      </c>
      <c r="C688" s="320">
        <f t="shared" si="235"/>
        <v>7598</v>
      </c>
      <c r="D688" s="320"/>
      <c r="E688" s="320"/>
      <c r="F688" s="347" t="s">
        <v>250</v>
      </c>
      <c r="G688" s="347" t="s">
        <v>250</v>
      </c>
      <c r="H688" s="355">
        <v>7598</v>
      </c>
      <c r="I688" s="347" t="s">
        <v>250</v>
      </c>
      <c r="J688" s="347" t="s">
        <v>250</v>
      </c>
      <c r="K688" s="347" t="s">
        <v>250</v>
      </c>
      <c r="L688" s="347" t="s">
        <v>250</v>
      </c>
      <c r="M688" s="347" t="s">
        <v>250</v>
      </c>
      <c r="N688" s="355" t="s">
        <v>1424</v>
      </c>
      <c r="O688" s="345"/>
      <c r="Q688" s="349">
        <f t="shared" si="250"/>
        <v>0</v>
      </c>
      <c r="S688" s="345"/>
      <c r="U688" s="349">
        <f t="shared" si="251"/>
        <v>0</v>
      </c>
    </row>
    <row r="689" spans="1:21" s="319" customFormat="1" ht="15" customHeight="1">
      <c r="A689" s="319">
        <v>679</v>
      </c>
      <c r="B689" s="319">
        <f t="shared" si="234"/>
        <v>2</v>
      </c>
      <c r="C689" s="320">
        <f t="shared" si="235"/>
        <v>76</v>
      </c>
      <c r="D689" s="320"/>
      <c r="E689" s="320"/>
      <c r="F689" s="365">
        <v>76</v>
      </c>
      <c r="G689" s="365" t="s">
        <v>250</v>
      </c>
      <c r="H689" s="365" t="s">
        <v>250</v>
      </c>
      <c r="I689" s="365" t="s">
        <v>250</v>
      </c>
      <c r="J689" s="365" t="s">
        <v>250</v>
      </c>
      <c r="K689" s="365" t="s">
        <v>250</v>
      </c>
      <c r="L689" s="365" t="s">
        <v>250</v>
      </c>
      <c r="M689" s="365" t="s">
        <v>250</v>
      </c>
      <c r="N689" s="365" t="s">
        <v>1425</v>
      </c>
      <c r="O689" s="366"/>
      <c r="Q689" s="367"/>
      <c r="R689" s="319" t="s">
        <v>250</v>
      </c>
      <c r="S689" s="367"/>
      <c r="U689" s="367"/>
    </row>
    <row r="690" spans="1:21" s="319" customFormat="1" ht="15" customHeight="1">
      <c r="A690" s="319">
        <v>680</v>
      </c>
      <c r="B690" s="319">
        <f t="shared" si="234"/>
        <v>3</v>
      </c>
      <c r="C690" s="320">
        <f t="shared" si="235"/>
        <v>761</v>
      </c>
      <c r="D690" s="320"/>
      <c r="E690" s="320"/>
      <c r="F690" s="347" t="s">
        <v>250</v>
      </c>
      <c r="G690" s="368">
        <v>761</v>
      </c>
      <c r="H690" s="347" t="s">
        <v>250</v>
      </c>
      <c r="I690" s="347" t="s">
        <v>250</v>
      </c>
      <c r="J690" s="347" t="s">
        <v>250</v>
      </c>
      <c r="K690" s="347" t="s">
        <v>250</v>
      </c>
      <c r="L690" s="347" t="s">
        <v>250</v>
      </c>
      <c r="M690" s="347" t="s">
        <v>250</v>
      </c>
      <c r="N690" s="368" t="s">
        <v>1426</v>
      </c>
      <c r="O690" s="345"/>
      <c r="Q690" s="349">
        <f>O690-Q691-Q692</f>
        <v>0</v>
      </c>
      <c r="S690" s="345"/>
      <c r="U690" s="349">
        <f>S690+U691+U692</f>
        <v>0</v>
      </c>
    </row>
    <row r="691" spans="1:21" s="319" customFormat="1" ht="15" customHeight="1">
      <c r="A691" s="319">
        <v>681</v>
      </c>
      <c r="B691" s="319">
        <f t="shared" si="234"/>
        <v>4</v>
      </c>
      <c r="C691" s="320">
        <f t="shared" si="235"/>
        <v>7611</v>
      </c>
      <c r="D691" s="320"/>
      <c r="E691" s="320"/>
      <c r="F691" s="347" t="s">
        <v>250</v>
      </c>
      <c r="G691" s="347" t="s">
        <v>250</v>
      </c>
      <c r="H691" s="355">
        <v>7611</v>
      </c>
      <c r="I691" s="347" t="s">
        <v>250</v>
      </c>
      <c r="J691" s="347" t="s">
        <v>250</v>
      </c>
      <c r="K691" s="347" t="s">
        <v>250</v>
      </c>
      <c r="L691" s="347" t="s">
        <v>250</v>
      </c>
      <c r="M691" s="347" t="s">
        <v>250</v>
      </c>
      <c r="N691" s="355" t="s">
        <v>1016</v>
      </c>
      <c r="O691" s="345"/>
      <c r="Q691" s="349">
        <f t="shared" ref="Q691:Q692" si="252">O691</f>
        <v>0</v>
      </c>
      <c r="S691" s="345"/>
      <c r="U691" s="349">
        <f t="shared" ref="U691:U692" si="253">S691</f>
        <v>0</v>
      </c>
    </row>
    <row r="692" spans="1:21" s="319" customFormat="1" ht="15" customHeight="1">
      <c r="A692" s="319">
        <v>682</v>
      </c>
      <c r="B692" s="319">
        <f t="shared" si="234"/>
        <v>4</v>
      </c>
      <c r="C692" s="320">
        <f t="shared" si="235"/>
        <v>7612</v>
      </c>
      <c r="D692" s="320"/>
      <c r="E692" s="320"/>
      <c r="F692" s="347" t="s">
        <v>250</v>
      </c>
      <c r="G692" s="347" t="s">
        <v>250</v>
      </c>
      <c r="H692" s="355">
        <v>7612</v>
      </c>
      <c r="I692" s="347" t="s">
        <v>250</v>
      </c>
      <c r="J692" s="347" t="s">
        <v>250</v>
      </c>
      <c r="K692" s="347" t="s">
        <v>250</v>
      </c>
      <c r="L692" s="347" t="s">
        <v>250</v>
      </c>
      <c r="M692" s="347" t="s">
        <v>250</v>
      </c>
      <c r="N692" s="355" t="s">
        <v>1017</v>
      </c>
      <c r="O692" s="345"/>
      <c r="Q692" s="349">
        <f t="shared" si="252"/>
        <v>0</v>
      </c>
      <c r="S692" s="345"/>
      <c r="U692" s="349">
        <f t="shared" si="253"/>
        <v>0</v>
      </c>
    </row>
    <row r="693" spans="1:21" s="319" customFormat="1" ht="15" customHeight="1">
      <c r="A693" s="319">
        <v>683</v>
      </c>
      <c r="B693" s="319">
        <f t="shared" si="234"/>
        <v>3</v>
      </c>
      <c r="C693" s="320">
        <f t="shared" si="235"/>
        <v>762</v>
      </c>
      <c r="D693" s="320"/>
      <c r="E693" s="320"/>
      <c r="F693" s="347" t="s">
        <v>250</v>
      </c>
      <c r="G693" s="368">
        <v>762</v>
      </c>
      <c r="H693" s="347" t="s">
        <v>250</v>
      </c>
      <c r="I693" s="347" t="s">
        <v>250</v>
      </c>
      <c r="J693" s="347" t="s">
        <v>250</v>
      </c>
      <c r="K693" s="347" t="s">
        <v>250</v>
      </c>
      <c r="L693" s="347" t="s">
        <v>250</v>
      </c>
      <c r="M693" s="347" t="s">
        <v>250</v>
      </c>
      <c r="N693" s="368" t="s">
        <v>1427</v>
      </c>
      <c r="O693" s="345"/>
      <c r="Q693" s="349">
        <f>O693-Q694-Q695-Q696-Q697-Q698-Q699</f>
        <v>0</v>
      </c>
      <c r="S693" s="345"/>
      <c r="U693" s="349">
        <f>S693+U694+U695</f>
        <v>0</v>
      </c>
    </row>
    <row r="694" spans="1:21" s="319" customFormat="1" ht="15" customHeight="1">
      <c r="A694" s="319">
        <v>684</v>
      </c>
      <c r="B694" s="319">
        <f t="shared" si="234"/>
        <v>4</v>
      </c>
      <c r="C694" s="320">
        <f t="shared" si="235"/>
        <v>7621</v>
      </c>
      <c r="D694" s="320"/>
      <c r="E694" s="320"/>
      <c r="F694" s="347" t="s">
        <v>250</v>
      </c>
      <c r="G694" s="347" t="s">
        <v>250</v>
      </c>
      <c r="H694" s="355">
        <v>7621</v>
      </c>
      <c r="I694" s="347" t="s">
        <v>250</v>
      </c>
      <c r="J694" s="347" t="s">
        <v>250</v>
      </c>
      <c r="K694" s="347" t="s">
        <v>250</v>
      </c>
      <c r="L694" s="347" t="s">
        <v>250</v>
      </c>
      <c r="M694" s="347" t="s">
        <v>250</v>
      </c>
      <c r="N694" s="355" t="s">
        <v>1428</v>
      </c>
      <c r="O694" s="345"/>
      <c r="Q694" s="349">
        <f>O694</f>
        <v>0</v>
      </c>
      <c r="S694" s="345"/>
      <c r="U694" s="349">
        <f>S694</f>
        <v>0</v>
      </c>
    </row>
    <row r="695" spans="1:21" s="319" customFormat="1" ht="15" customHeight="1">
      <c r="A695" s="319">
        <v>685</v>
      </c>
      <c r="B695" s="319">
        <f t="shared" si="234"/>
        <v>4</v>
      </c>
      <c r="C695" s="320">
        <f t="shared" si="235"/>
        <v>7622</v>
      </c>
      <c r="D695" s="320"/>
      <c r="E695" s="320"/>
      <c r="F695" s="347" t="s">
        <v>250</v>
      </c>
      <c r="G695" s="347" t="s">
        <v>250</v>
      </c>
      <c r="H695" s="355">
        <v>7622</v>
      </c>
      <c r="I695" s="347" t="s">
        <v>250</v>
      </c>
      <c r="J695" s="347" t="s">
        <v>250</v>
      </c>
      <c r="K695" s="347" t="s">
        <v>250</v>
      </c>
      <c r="L695" s="347" t="s">
        <v>250</v>
      </c>
      <c r="M695" s="347" t="s">
        <v>250</v>
      </c>
      <c r="N695" s="355" t="s">
        <v>1429</v>
      </c>
      <c r="O695" s="345"/>
      <c r="Q695" s="349">
        <f>O695-Q696-Q697-Q698-Q699</f>
        <v>0</v>
      </c>
      <c r="S695" s="345"/>
      <c r="U695" s="349">
        <f>S695+U696+U697+U698+U699</f>
        <v>0</v>
      </c>
    </row>
    <row r="696" spans="1:21" s="319" customFormat="1" ht="15" customHeight="1">
      <c r="A696" s="319">
        <v>686</v>
      </c>
      <c r="B696" s="319">
        <f t="shared" si="234"/>
        <v>5</v>
      </c>
      <c r="C696" s="320">
        <f t="shared" si="235"/>
        <v>76221</v>
      </c>
      <c r="D696" s="320"/>
      <c r="E696" s="320"/>
      <c r="F696" s="347" t="s">
        <v>250</v>
      </c>
      <c r="G696" s="347" t="s">
        <v>250</v>
      </c>
      <c r="H696" s="347" t="s">
        <v>250</v>
      </c>
      <c r="I696" s="348">
        <v>76221</v>
      </c>
      <c r="J696" s="347" t="s">
        <v>250</v>
      </c>
      <c r="K696" s="347" t="s">
        <v>250</v>
      </c>
      <c r="L696" s="347" t="s">
        <v>250</v>
      </c>
      <c r="M696" s="347" t="s">
        <v>250</v>
      </c>
      <c r="N696" s="348" t="s">
        <v>1430</v>
      </c>
      <c r="O696" s="345"/>
      <c r="Q696" s="349">
        <f t="shared" ref="Q696:Q699" si="254">O696</f>
        <v>0</v>
      </c>
      <c r="S696" s="345"/>
      <c r="U696" s="349">
        <f t="shared" ref="U696:U699" si="255">S696</f>
        <v>0</v>
      </c>
    </row>
    <row r="697" spans="1:21" s="319" customFormat="1" ht="15" customHeight="1">
      <c r="A697" s="319">
        <v>687</v>
      </c>
      <c r="B697" s="319">
        <f t="shared" si="234"/>
        <v>5</v>
      </c>
      <c r="C697" s="320">
        <f t="shared" si="235"/>
        <v>76222</v>
      </c>
      <c r="D697" s="320"/>
      <c r="E697" s="320"/>
      <c r="F697" s="347" t="s">
        <v>250</v>
      </c>
      <c r="G697" s="347" t="s">
        <v>250</v>
      </c>
      <c r="H697" s="347" t="s">
        <v>250</v>
      </c>
      <c r="I697" s="348">
        <v>76222</v>
      </c>
      <c r="J697" s="347" t="s">
        <v>250</v>
      </c>
      <c r="K697" s="347" t="s">
        <v>250</v>
      </c>
      <c r="L697" s="347" t="s">
        <v>250</v>
      </c>
      <c r="M697" s="347" t="s">
        <v>250</v>
      </c>
      <c r="N697" s="348" t="s">
        <v>1012</v>
      </c>
      <c r="O697" s="345"/>
      <c r="Q697" s="349">
        <f t="shared" si="254"/>
        <v>0</v>
      </c>
      <c r="S697" s="345"/>
      <c r="U697" s="349">
        <f t="shared" si="255"/>
        <v>0</v>
      </c>
    </row>
    <row r="698" spans="1:21" s="319" customFormat="1" ht="15" customHeight="1">
      <c r="A698" s="319">
        <v>688</v>
      </c>
      <c r="B698" s="319">
        <f t="shared" si="234"/>
        <v>5</v>
      </c>
      <c r="C698" s="320">
        <f t="shared" si="235"/>
        <v>76223</v>
      </c>
      <c r="D698" s="320"/>
      <c r="E698" s="320"/>
      <c r="F698" s="347" t="s">
        <v>250</v>
      </c>
      <c r="G698" s="347" t="s">
        <v>250</v>
      </c>
      <c r="H698" s="347" t="s">
        <v>250</v>
      </c>
      <c r="I698" s="348">
        <v>76223</v>
      </c>
      <c r="J698" s="347" t="s">
        <v>250</v>
      </c>
      <c r="K698" s="347" t="s">
        <v>250</v>
      </c>
      <c r="L698" s="347" t="s">
        <v>250</v>
      </c>
      <c r="M698" s="347" t="s">
        <v>250</v>
      </c>
      <c r="N698" s="348" t="s">
        <v>1431</v>
      </c>
      <c r="O698" s="345"/>
      <c r="Q698" s="349">
        <f t="shared" si="254"/>
        <v>0</v>
      </c>
      <c r="S698" s="345"/>
      <c r="U698" s="349">
        <f t="shared" si="255"/>
        <v>0</v>
      </c>
    </row>
    <row r="699" spans="1:21" s="319" customFormat="1" ht="15" customHeight="1">
      <c r="A699" s="319">
        <v>689</v>
      </c>
      <c r="B699" s="319">
        <f t="shared" si="234"/>
        <v>5</v>
      </c>
      <c r="C699" s="320">
        <f t="shared" si="235"/>
        <v>76228</v>
      </c>
      <c r="D699" s="320"/>
      <c r="E699" s="320"/>
      <c r="F699" s="347" t="s">
        <v>250</v>
      </c>
      <c r="G699" s="347" t="s">
        <v>250</v>
      </c>
      <c r="H699" s="347" t="s">
        <v>250</v>
      </c>
      <c r="I699" s="348">
        <v>76228</v>
      </c>
      <c r="J699" s="347" t="s">
        <v>250</v>
      </c>
      <c r="K699" s="347" t="s">
        <v>250</v>
      </c>
      <c r="L699" s="347" t="s">
        <v>250</v>
      </c>
      <c r="M699" s="347" t="s">
        <v>250</v>
      </c>
      <c r="N699" s="348" t="s">
        <v>1432</v>
      </c>
      <c r="O699" s="345"/>
      <c r="Q699" s="349">
        <f t="shared" si="254"/>
        <v>0</v>
      </c>
      <c r="S699" s="345"/>
      <c r="U699" s="349">
        <f t="shared" si="255"/>
        <v>0</v>
      </c>
    </row>
    <row r="700" spans="1:21" s="319" customFormat="1" ht="15" customHeight="1">
      <c r="A700" s="319">
        <v>690</v>
      </c>
      <c r="B700" s="319">
        <f t="shared" si="234"/>
        <v>3</v>
      </c>
      <c r="C700" s="320">
        <f t="shared" si="235"/>
        <v>763</v>
      </c>
      <c r="D700" s="320"/>
      <c r="E700" s="320"/>
      <c r="F700" s="347" t="s">
        <v>250</v>
      </c>
      <c r="G700" s="368">
        <v>763</v>
      </c>
      <c r="H700" s="347" t="s">
        <v>250</v>
      </c>
      <c r="I700" s="347" t="s">
        <v>250</v>
      </c>
      <c r="J700" s="347" t="s">
        <v>250</v>
      </c>
      <c r="K700" s="347" t="s">
        <v>250</v>
      </c>
      <c r="L700" s="347" t="s">
        <v>250</v>
      </c>
      <c r="M700" s="347" t="s">
        <v>250</v>
      </c>
      <c r="N700" s="368" t="s">
        <v>1433</v>
      </c>
      <c r="O700" s="345"/>
      <c r="Q700" s="349">
        <f>O700-SUM(Q701:Q791)</f>
        <v>0</v>
      </c>
      <c r="S700" s="345"/>
      <c r="U700" s="349">
        <f>S700+U701+U704</f>
        <v>0</v>
      </c>
    </row>
    <row r="701" spans="1:21" s="319" customFormat="1" ht="15" customHeight="1">
      <c r="A701" s="319">
        <v>691</v>
      </c>
      <c r="B701" s="319">
        <f t="shared" si="234"/>
        <v>4</v>
      </c>
      <c r="C701" s="320">
        <f t="shared" si="235"/>
        <v>7631</v>
      </c>
      <c r="D701" s="320"/>
      <c r="E701" s="320"/>
      <c r="F701" s="347" t="s">
        <v>250</v>
      </c>
      <c r="G701" s="347" t="s">
        <v>250</v>
      </c>
      <c r="H701" s="355">
        <v>7631</v>
      </c>
      <c r="I701" s="347" t="s">
        <v>250</v>
      </c>
      <c r="J701" s="347" t="s">
        <v>250</v>
      </c>
      <c r="K701" s="347" t="s">
        <v>250</v>
      </c>
      <c r="L701" s="347" t="s">
        <v>250</v>
      </c>
      <c r="M701" s="347" t="s">
        <v>250</v>
      </c>
      <c r="N701" s="355" t="s">
        <v>1016</v>
      </c>
      <c r="O701" s="345"/>
      <c r="Q701" s="349">
        <f>O701-Q702-Q703</f>
        <v>0</v>
      </c>
      <c r="S701" s="345"/>
      <c r="U701" s="349">
        <f>S701+U702+U703</f>
        <v>0</v>
      </c>
    </row>
    <row r="702" spans="1:21" s="319" customFormat="1" ht="15" customHeight="1">
      <c r="A702" s="319">
        <v>692</v>
      </c>
      <c r="B702" s="319">
        <f t="shared" si="234"/>
        <v>5</v>
      </c>
      <c r="C702" s="320">
        <f t="shared" si="235"/>
        <v>76312</v>
      </c>
      <c r="D702" s="320"/>
      <c r="E702" s="320"/>
      <c r="F702" s="347" t="s">
        <v>250</v>
      </c>
      <c r="G702" s="347" t="s">
        <v>250</v>
      </c>
      <c r="H702" s="347" t="s">
        <v>250</v>
      </c>
      <c r="I702" s="348">
        <v>76312</v>
      </c>
      <c r="J702" s="347" t="s">
        <v>250</v>
      </c>
      <c r="K702" s="347" t="s">
        <v>250</v>
      </c>
      <c r="L702" s="347" t="s">
        <v>250</v>
      </c>
      <c r="M702" s="347" t="s">
        <v>250</v>
      </c>
      <c r="N702" s="348" t="s">
        <v>718</v>
      </c>
      <c r="O702" s="345"/>
      <c r="Q702" s="349">
        <f t="shared" ref="Q702:Q703" si="256">O702</f>
        <v>0</v>
      </c>
      <c r="S702" s="345"/>
      <c r="U702" s="349">
        <f t="shared" ref="U702:U703" si="257">S702</f>
        <v>0</v>
      </c>
    </row>
    <row r="703" spans="1:21" s="319" customFormat="1" ht="15" customHeight="1">
      <c r="A703" s="319">
        <v>693</v>
      </c>
      <c r="B703" s="319">
        <f t="shared" si="234"/>
        <v>5</v>
      </c>
      <c r="C703" s="320">
        <f t="shared" si="235"/>
        <v>76313</v>
      </c>
      <c r="D703" s="320"/>
      <c r="E703" s="320"/>
      <c r="F703" s="347" t="s">
        <v>250</v>
      </c>
      <c r="G703" s="347" t="s">
        <v>250</v>
      </c>
      <c r="H703" s="347" t="s">
        <v>250</v>
      </c>
      <c r="I703" s="348">
        <v>76313</v>
      </c>
      <c r="J703" s="347" t="s">
        <v>250</v>
      </c>
      <c r="K703" s="347" t="s">
        <v>250</v>
      </c>
      <c r="L703" s="347" t="s">
        <v>250</v>
      </c>
      <c r="M703" s="347" t="s">
        <v>250</v>
      </c>
      <c r="N703" s="348" t="s">
        <v>719</v>
      </c>
      <c r="O703" s="345"/>
      <c r="Q703" s="349">
        <f t="shared" si="256"/>
        <v>0</v>
      </c>
      <c r="S703" s="345"/>
      <c r="U703" s="349">
        <f t="shared" si="257"/>
        <v>0</v>
      </c>
    </row>
    <row r="704" spans="1:21" s="319" customFormat="1" ht="15" customHeight="1">
      <c r="A704" s="319">
        <v>694</v>
      </c>
      <c r="B704" s="319">
        <f t="shared" si="234"/>
        <v>4</v>
      </c>
      <c r="C704" s="320">
        <f t="shared" si="235"/>
        <v>7632</v>
      </c>
      <c r="D704" s="320"/>
      <c r="E704" s="320"/>
      <c r="F704" s="347" t="s">
        <v>250</v>
      </c>
      <c r="G704" s="347" t="s">
        <v>250</v>
      </c>
      <c r="H704" s="355">
        <v>7632</v>
      </c>
      <c r="I704" s="347" t="s">
        <v>250</v>
      </c>
      <c r="J704" s="347" t="s">
        <v>250</v>
      </c>
      <c r="K704" s="347" t="s">
        <v>250</v>
      </c>
      <c r="L704" s="347" t="s">
        <v>250</v>
      </c>
      <c r="M704" s="347" t="s">
        <v>250</v>
      </c>
      <c r="N704" s="355" t="s">
        <v>1017</v>
      </c>
      <c r="O704" s="345"/>
      <c r="Q704" s="349">
        <f>O704-SUM(Q705:Q791)</f>
        <v>0</v>
      </c>
      <c r="S704" s="345"/>
      <c r="U704" s="349">
        <f>S704+U705+U733+U762+U785</f>
        <v>0</v>
      </c>
    </row>
    <row r="705" spans="1:21" s="319" customFormat="1" ht="15" customHeight="1">
      <c r="A705" s="319">
        <v>695</v>
      </c>
      <c r="B705" s="319">
        <f t="shared" si="234"/>
        <v>5</v>
      </c>
      <c r="C705" s="320">
        <f t="shared" si="235"/>
        <v>76321</v>
      </c>
      <c r="D705" s="320"/>
      <c r="E705" s="320"/>
      <c r="F705" s="347" t="s">
        <v>250</v>
      </c>
      <c r="G705" s="347" t="s">
        <v>250</v>
      </c>
      <c r="H705" s="347" t="s">
        <v>250</v>
      </c>
      <c r="I705" s="348">
        <v>76321</v>
      </c>
      <c r="J705" s="347" t="s">
        <v>250</v>
      </c>
      <c r="K705" s="347" t="s">
        <v>250</v>
      </c>
      <c r="L705" s="347" t="s">
        <v>250</v>
      </c>
      <c r="M705" s="347" t="s">
        <v>250</v>
      </c>
      <c r="N705" s="348" t="s">
        <v>722</v>
      </c>
      <c r="O705" s="345"/>
      <c r="Q705" s="349">
        <f>O705-SUM(Q706:Q732)</f>
        <v>0</v>
      </c>
      <c r="S705" s="345"/>
      <c r="U705" s="349">
        <f>S705+U706+U715+U716</f>
        <v>0</v>
      </c>
    </row>
    <row r="706" spans="1:21" s="319" customFormat="1" ht="15" customHeight="1">
      <c r="A706" s="319">
        <v>696</v>
      </c>
      <c r="B706" s="319">
        <f t="shared" si="234"/>
        <v>6</v>
      </c>
      <c r="C706" s="320">
        <f t="shared" si="235"/>
        <v>763211</v>
      </c>
      <c r="D706" s="320"/>
      <c r="E706" s="320"/>
      <c r="F706" s="347" t="s">
        <v>250</v>
      </c>
      <c r="G706" s="347" t="s">
        <v>250</v>
      </c>
      <c r="H706" s="347" t="s">
        <v>250</v>
      </c>
      <c r="I706" s="347" t="s">
        <v>250</v>
      </c>
      <c r="J706" s="353">
        <v>763211</v>
      </c>
      <c r="K706" s="347" t="s">
        <v>250</v>
      </c>
      <c r="L706" s="347" t="s">
        <v>250</v>
      </c>
      <c r="M706" s="347" t="s">
        <v>250</v>
      </c>
      <c r="N706" s="353" t="s">
        <v>310</v>
      </c>
      <c r="O706" s="345"/>
      <c r="Q706" s="349">
        <f>O706-Q707-Q708-Q709-Q710-Q711-Q712-Q713-Q714</f>
        <v>0</v>
      </c>
      <c r="S706" s="345"/>
      <c r="U706" s="349">
        <f>S706+U707+U708+U711+U712+U713+U714</f>
        <v>0</v>
      </c>
    </row>
    <row r="707" spans="1:21" s="319" customFormat="1" ht="15" customHeight="1">
      <c r="A707" s="319">
        <v>697</v>
      </c>
      <c r="B707" s="319">
        <f t="shared" si="234"/>
        <v>7</v>
      </c>
      <c r="C707" s="320">
        <f t="shared" si="235"/>
        <v>7632111</v>
      </c>
      <c r="D707" s="320"/>
      <c r="E707" s="320"/>
      <c r="F707" s="347" t="s">
        <v>250</v>
      </c>
      <c r="G707" s="347" t="s">
        <v>250</v>
      </c>
      <c r="H707" s="347" t="s">
        <v>250</v>
      </c>
      <c r="I707" s="347" t="s">
        <v>250</v>
      </c>
      <c r="J707" s="347" t="s">
        <v>250</v>
      </c>
      <c r="K707" s="354">
        <v>7632111</v>
      </c>
      <c r="L707" s="347" t="s">
        <v>250</v>
      </c>
      <c r="M707" s="347" t="s">
        <v>250</v>
      </c>
      <c r="N707" s="354" t="s">
        <v>1018</v>
      </c>
      <c r="O707" s="345"/>
      <c r="Q707" s="349">
        <f>O707</f>
        <v>0</v>
      </c>
      <c r="S707" s="345"/>
      <c r="U707" s="349">
        <f>S707</f>
        <v>0</v>
      </c>
    </row>
    <row r="708" spans="1:21" s="319" customFormat="1" ht="15" customHeight="1">
      <c r="A708" s="319">
        <v>698</v>
      </c>
      <c r="B708" s="319">
        <f t="shared" si="234"/>
        <v>7</v>
      </c>
      <c r="C708" s="320">
        <f t="shared" si="235"/>
        <v>7632112</v>
      </c>
      <c r="D708" s="320"/>
      <c r="E708" s="320"/>
      <c r="F708" s="347" t="s">
        <v>250</v>
      </c>
      <c r="G708" s="347" t="s">
        <v>250</v>
      </c>
      <c r="H708" s="347" t="s">
        <v>250</v>
      </c>
      <c r="I708" s="347" t="s">
        <v>250</v>
      </c>
      <c r="J708" s="347" t="s">
        <v>250</v>
      </c>
      <c r="K708" s="354">
        <v>7632112</v>
      </c>
      <c r="L708" s="347" t="s">
        <v>250</v>
      </c>
      <c r="M708" s="347" t="s">
        <v>250</v>
      </c>
      <c r="N708" s="354" t="s">
        <v>1019</v>
      </c>
      <c r="O708" s="345"/>
      <c r="Q708" s="349">
        <f>O708-Q709-Q710</f>
        <v>0</v>
      </c>
      <c r="S708" s="345"/>
      <c r="U708" s="349">
        <f>S708+U709+U710</f>
        <v>0</v>
      </c>
    </row>
    <row r="709" spans="1:21" s="319" customFormat="1" ht="15" customHeight="1">
      <c r="A709" s="319">
        <v>699</v>
      </c>
      <c r="B709" s="319">
        <f t="shared" si="234"/>
        <v>8</v>
      </c>
      <c r="C709" s="320">
        <f t="shared" si="235"/>
        <v>76321121</v>
      </c>
      <c r="D709" s="320"/>
      <c r="E709" s="320"/>
      <c r="F709" s="347" t="s">
        <v>250</v>
      </c>
      <c r="G709" s="347" t="s">
        <v>250</v>
      </c>
      <c r="H709" s="347" t="s">
        <v>250</v>
      </c>
      <c r="I709" s="347" t="s">
        <v>250</v>
      </c>
      <c r="J709" s="347" t="s">
        <v>250</v>
      </c>
      <c r="K709" s="347" t="s">
        <v>250</v>
      </c>
      <c r="L709" s="356">
        <v>76321121</v>
      </c>
      <c r="M709" s="347" t="s">
        <v>250</v>
      </c>
      <c r="N709" s="356" t="s">
        <v>1020</v>
      </c>
      <c r="O709" s="345"/>
      <c r="Q709" s="349">
        <f t="shared" ref="Q709:Q710" si="258">O709</f>
        <v>0</v>
      </c>
      <c r="S709" s="345"/>
      <c r="U709" s="349">
        <f t="shared" ref="U709:U710" si="259">S709</f>
        <v>0</v>
      </c>
    </row>
    <row r="710" spans="1:21" s="319" customFormat="1" ht="15" customHeight="1">
      <c r="A710" s="319">
        <v>700</v>
      </c>
      <c r="B710" s="319">
        <f t="shared" si="234"/>
        <v>8</v>
      </c>
      <c r="C710" s="320">
        <f t="shared" si="235"/>
        <v>76321128</v>
      </c>
      <c r="D710" s="320"/>
      <c r="E710" s="320"/>
      <c r="F710" s="347" t="s">
        <v>250</v>
      </c>
      <c r="G710" s="347" t="s">
        <v>250</v>
      </c>
      <c r="H710" s="347" t="s">
        <v>250</v>
      </c>
      <c r="I710" s="347" t="s">
        <v>250</v>
      </c>
      <c r="J710" s="347" t="s">
        <v>250</v>
      </c>
      <c r="K710" s="347" t="s">
        <v>250</v>
      </c>
      <c r="L710" s="356">
        <v>76321128</v>
      </c>
      <c r="M710" s="347" t="s">
        <v>250</v>
      </c>
      <c r="N710" s="356" t="s">
        <v>1021</v>
      </c>
      <c r="O710" s="345"/>
      <c r="Q710" s="349">
        <f t="shared" si="258"/>
        <v>0</v>
      </c>
      <c r="S710" s="345"/>
      <c r="U710" s="349">
        <f t="shared" si="259"/>
        <v>0</v>
      </c>
    </row>
    <row r="711" spans="1:21" s="319" customFormat="1" ht="15" customHeight="1">
      <c r="A711" s="319">
        <v>701</v>
      </c>
      <c r="B711" s="319">
        <f t="shared" si="234"/>
        <v>7</v>
      </c>
      <c r="C711" s="320">
        <f t="shared" si="235"/>
        <v>7632113</v>
      </c>
      <c r="D711" s="320"/>
      <c r="E711" s="320"/>
      <c r="F711" s="347" t="s">
        <v>250</v>
      </c>
      <c r="G711" s="347" t="s">
        <v>250</v>
      </c>
      <c r="H711" s="347" t="s">
        <v>250</v>
      </c>
      <c r="I711" s="347" t="s">
        <v>250</v>
      </c>
      <c r="J711" s="347" t="s">
        <v>250</v>
      </c>
      <c r="K711" s="354">
        <v>7632113</v>
      </c>
      <c r="L711" s="347" t="s">
        <v>250</v>
      </c>
      <c r="M711" s="347" t="s">
        <v>250</v>
      </c>
      <c r="N711" s="354" t="s">
        <v>1022</v>
      </c>
      <c r="O711" s="345"/>
      <c r="Q711" s="349">
        <f>O711</f>
        <v>0</v>
      </c>
      <c r="S711" s="345"/>
      <c r="U711" s="349">
        <f>S711</f>
        <v>0</v>
      </c>
    </row>
    <row r="712" spans="1:21" s="319" customFormat="1" ht="15" customHeight="1">
      <c r="A712" s="319">
        <v>702</v>
      </c>
      <c r="B712" s="319">
        <f t="shared" si="234"/>
        <v>7</v>
      </c>
      <c r="C712" s="320">
        <f t="shared" si="235"/>
        <v>7632114</v>
      </c>
      <c r="D712" s="320"/>
      <c r="E712" s="320"/>
      <c r="F712" s="347" t="s">
        <v>250</v>
      </c>
      <c r="G712" s="347" t="s">
        <v>250</v>
      </c>
      <c r="H712" s="347" t="s">
        <v>250</v>
      </c>
      <c r="I712" s="347" t="s">
        <v>250</v>
      </c>
      <c r="J712" s="347" t="s">
        <v>250</v>
      </c>
      <c r="K712" s="354">
        <v>7632114</v>
      </c>
      <c r="L712" s="347" t="s">
        <v>250</v>
      </c>
      <c r="M712" s="347" t="s">
        <v>250</v>
      </c>
      <c r="N712" s="354" t="s">
        <v>1023</v>
      </c>
      <c r="O712" s="345"/>
      <c r="Q712" s="349">
        <f t="shared" ref="Q712:Q714" si="260">O712</f>
        <v>0</v>
      </c>
      <c r="S712" s="345"/>
      <c r="U712" s="349">
        <f t="shared" ref="U712:U714" si="261">S712</f>
        <v>0</v>
      </c>
    </row>
    <row r="713" spans="1:21" s="319" customFormat="1" ht="15" customHeight="1">
      <c r="A713" s="319">
        <v>703</v>
      </c>
      <c r="B713" s="319">
        <f t="shared" si="234"/>
        <v>7</v>
      </c>
      <c r="C713" s="320">
        <f t="shared" si="235"/>
        <v>7632115</v>
      </c>
      <c r="D713" s="320"/>
      <c r="E713" s="320"/>
      <c r="F713" s="347" t="s">
        <v>250</v>
      </c>
      <c r="G713" s="347" t="s">
        <v>250</v>
      </c>
      <c r="H713" s="347" t="s">
        <v>250</v>
      </c>
      <c r="I713" s="347" t="s">
        <v>250</v>
      </c>
      <c r="J713" s="347" t="s">
        <v>250</v>
      </c>
      <c r="K713" s="354">
        <v>7632115</v>
      </c>
      <c r="L713" s="347" t="s">
        <v>250</v>
      </c>
      <c r="M713" s="347" t="s">
        <v>250</v>
      </c>
      <c r="N713" s="354" t="s">
        <v>1024</v>
      </c>
      <c r="O713" s="345"/>
      <c r="Q713" s="349">
        <f t="shared" si="260"/>
        <v>0</v>
      </c>
      <c r="S713" s="345"/>
      <c r="U713" s="349">
        <f t="shared" si="261"/>
        <v>0</v>
      </c>
    </row>
    <row r="714" spans="1:21" s="319" customFormat="1" ht="15" customHeight="1">
      <c r="A714" s="319">
        <v>704</v>
      </c>
      <c r="B714" s="319">
        <f t="shared" si="234"/>
        <v>7</v>
      </c>
      <c r="C714" s="320">
        <f t="shared" si="235"/>
        <v>7632118</v>
      </c>
      <c r="D714" s="320"/>
      <c r="E714" s="320"/>
      <c r="F714" s="347" t="s">
        <v>250</v>
      </c>
      <c r="G714" s="347" t="s">
        <v>250</v>
      </c>
      <c r="H714" s="347" t="s">
        <v>250</v>
      </c>
      <c r="I714" s="347" t="s">
        <v>250</v>
      </c>
      <c r="J714" s="347" t="s">
        <v>250</v>
      </c>
      <c r="K714" s="354">
        <v>7632118</v>
      </c>
      <c r="L714" s="347" t="s">
        <v>250</v>
      </c>
      <c r="M714" s="347" t="s">
        <v>250</v>
      </c>
      <c r="N714" s="354" t="s">
        <v>1025</v>
      </c>
      <c r="O714" s="345"/>
      <c r="Q714" s="349">
        <f t="shared" si="260"/>
        <v>0</v>
      </c>
      <c r="S714" s="345"/>
      <c r="U714" s="349">
        <f t="shared" si="261"/>
        <v>0</v>
      </c>
    </row>
    <row r="715" spans="1:21" s="319" customFormat="1" ht="15" customHeight="1">
      <c r="A715" s="319">
        <v>705</v>
      </c>
      <c r="B715" s="319">
        <f t="shared" ref="B715:B778" si="262">LEN(C715)</f>
        <v>6</v>
      </c>
      <c r="C715" s="320">
        <f t="shared" ref="C715:C778" si="263">MAX(F715:M715)</f>
        <v>763212</v>
      </c>
      <c r="D715" s="320"/>
      <c r="E715" s="320"/>
      <c r="F715" s="347" t="s">
        <v>250</v>
      </c>
      <c r="G715" s="347" t="s">
        <v>250</v>
      </c>
      <c r="H715" s="347" t="s">
        <v>250</v>
      </c>
      <c r="I715" s="347" t="s">
        <v>250</v>
      </c>
      <c r="J715" s="353">
        <v>763212</v>
      </c>
      <c r="K715" s="347" t="s">
        <v>250</v>
      </c>
      <c r="L715" s="347" t="s">
        <v>250</v>
      </c>
      <c r="M715" s="347" t="s">
        <v>250</v>
      </c>
      <c r="N715" s="353" t="s">
        <v>723</v>
      </c>
      <c r="O715" s="345"/>
      <c r="Q715" s="349">
        <f>O715</f>
        <v>0</v>
      </c>
      <c r="S715" s="345"/>
      <c r="U715" s="349">
        <f>S715</f>
        <v>0</v>
      </c>
    </row>
    <row r="716" spans="1:21" s="319" customFormat="1" ht="15" customHeight="1">
      <c r="A716" s="319">
        <v>706</v>
      </c>
      <c r="B716" s="319">
        <f t="shared" si="262"/>
        <v>6</v>
      </c>
      <c r="C716" s="320">
        <f t="shared" si="263"/>
        <v>763213</v>
      </c>
      <c r="D716" s="320"/>
      <c r="E716" s="320"/>
      <c r="F716" s="347" t="s">
        <v>250</v>
      </c>
      <c r="G716" s="347" t="s">
        <v>250</v>
      </c>
      <c r="H716" s="347" t="s">
        <v>250</v>
      </c>
      <c r="I716" s="347" t="s">
        <v>250</v>
      </c>
      <c r="J716" s="353">
        <v>763213</v>
      </c>
      <c r="K716" s="347" t="s">
        <v>250</v>
      </c>
      <c r="L716" s="347" t="s">
        <v>250</v>
      </c>
      <c r="M716" s="347" t="s">
        <v>250</v>
      </c>
      <c r="N716" s="353" t="s">
        <v>732</v>
      </c>
      <c r="O716" s="345"/>
      <c r="Q716" s="349">
        <f>O716-SUM(Q717:Q732)</f>
        <v>0</v>
      </c>
      <c r="S716" s="345"/>
      <c r="U716" s="349">
        <f>S716+U717+U725</f>
        <v>0</v>
      </c>
    </row>
    <row r="717" spans="1:21" s="319" customFormat="1" ht="15" customHeight="1">
      <c r="A717" s="319">
        <v>707</v>
      </c>
      <c r="B717" s="319">
        <f t="shared" si="262"/>
        <v>7</v>
      </c>
      <c r="C717" s="320">
        <f t="shared" si="263"/>
        <v>7632131</v>
      </c>
      <c r="D717" s="320"/>
      <c r="E717" s="320"/>
      <c r="F717" s="347" t="s">
        <v>250</v>
      </c>
      <c r="G717" s="347" t="s">
        <v>250</v>
      </c>
      <c r="H717" s="347" t="s">
        <v>250</v>
      </c>
      <c r="I717" s="347" t="s">
        <v>250</v>
      </c>
      <c r="J717" s="347" t="s">
        <v>250</v>
      </c>
      <c r="K717" s="354">
        <v>7632131</v>
      </c>
      <c r="L717" s="347" t="s">
        <v>250</v>
      </c>
      <c r="M717" s="347" t="s">
        <v>250</v>
      </c>
      <c r="N717" s="354" t="s">
        <v>733</v>
      </c>
      <c r="O717" s="345"/>
      <c r="Q717" s="349">
        <f>O717-Q718-Q719-Q720-Q721-Q722-Q723-Q724</f>
        <v>0</v>
      </c>
      <c r="S717" s="345"/>
      <c r="U717" s="349">
        <f>S717+U718+U721+U724</f>
        <v>0</v>
      </c>
    </row>
    <row r="718" spans="1:21" s="319" customFormat="1" ht="15" customHeight="1">
      <c r="A718" s="319">
        <v>708</v>
      </c>
      <c r="B718" s="319">
        <f t="shared" si="262"/>
        <v>8</v>
      </c>
      <c r="C718" s="320">
        <f t="shared" si="263"/>
        <v>76321311</v>
      </c>
      <c r="D718" s="320"/>
      <c r="E718" s="320"/>
      <c r="F718" s="347" t="s">
        <v>250</v>
      </c>
      <c r="G718" s="347" t="s">
        <v>250</v>
      </c>
      <c r="H718" s="347" t="s">
        <v>250</v>
      </c>
      <c r="I718" s="347" t="s">
        <v>250</v>
      </c>
      <c r="J718" s="347" t="s">
        <v>250</v>
      </c>
      <c r="K718" s="347" t="s">
        <v>250</v>
      </c>
      <c r="L718" s="356">
        <v>76321311</v>
      </c>
      <c r="M718" s="347" t="s">
        <v>250</v>
      </c>
      <c r="N718" s="356" t="s">
        <v>734</v>
      </c>
      <c r="O718" s="345"/>
      <c r="Q718" s="349">
        <f>O718-Q719-Q720</f>
        <v>0</v>
      </c>
      <c r="S718" s="345"/>
      <c r="U718" s="349">
        <f>S718+U719+U720</f>
        <v>0</v>
      </c>
    </row>
    <row r="719" spans="1:21" s="319" customFormat="1" ht="15" customHeight="1">
      <c r="A719" s="319">
        <v>709</v>
      </c>
      <c r="B719" s="319">
        <f t="shared" si="262"/>
        <v>9</v>
      </c>
      <c r="C719" s="320">
        <f t="shared" si="263"/>
        <v>763213111</v>
      </c>
      <c r="D719" s="320"/>
      <c r="E719" s="320"/>
      <c r="F719" s="347" t="s">
        <v>250</v>
      </c>
      <c r="G719" s="347" t="s">
        <v>250</v>
      </c>
      <c r="H719" s="347" t="s">
        <v>250</v>
      </c>
      <c r="I719" s="347" t="s">
        <v>250</v>
      </c>
      <c r="J719" s="347" t="s">
        <v>250</v>
      </c>
      <c r="K719" s="347" t="s">
        <v>250</v>
      </c>
      <c r="L719" s="347" t="s">
        <v>250</v>
      </c>
      <c r="M719" s="347">
        <v>763213111</v>
      </c>
      <c r="N719" s="347" t="s">
        <v>392</v>
      </c>
      <c r="O719" s="345"/>
      <c r="Q719" s="349">
        <f t="shared" ref="Q719:Q720" si="264">O719</f>
        <v>0</v>
      </c>
      <c r="S719" s="345"/>
      <c r="U719" s="349">
        <f t="shared" ref="U719:U720" si="265">S719</f>
        <v>0</v>
      </c>
    </row>
    <row r="720" spans="1:21" s="319" customFormat="1" ht="15" customHeight="1">
      <c r="A720" s="319">
        <v>710</v>
      </c>
      <c r="B720" s="319">
        <f t="shared" si="262"/>
        <v>9</v>
      </c>
      <c r="C720" s="320">
        <f t="shared" si="263"/>
        <v>763213112</v>
      </c>
      <c r="D720" s="320"/>
      <c r="E720" s="320"/>
      <c r="F720" s="347" t="s">
        <v>250</v>
      </c>
      <c r="G720" s="347" t="s">
        <v>250</v>
      </c>
      <c r="H720" s="347" t="s">
        <v>250</v>
      </c>
      <c r="I720" s="347" t="s">
        <v>250</v>
      </c>
      <c r="J720" s="347" t="s">
        <v>250</v>
      </c>
      <c r="K720" s="347" t="s">
        <v>250</v>
      </c>
      <c r="L720" s="347" t="s">
        <v>250</v>
      </c>
      <c r="M720" s="347">
        <v>763213112</v>
      </c>
      <c r="N720" s="347" t="s">
        <v>735</v>
      </c>
      <c r="O720" s="345"/>
      <c r="Q720" s="349">
        <f t="shared" si="264"/>
        <v>0</v>
      </c>
      <c r="S720" s="345"/>
      <c r="U720" s="349">
        <f t="shared" si="265"/>
        <v>0</v>
      </c>
    </row>
    <row r="721" spans="1:21" s="319" customFormat="1" ht="15" customHeight="1">
      <c r="A721" s="319">
        <v>711</v>
      </c>
      <c r="B721" s="319">
        <f t="shared" si="262"/>
        <v>8</v>
      </c>
      <c r="C721" s="320">
        <f t="shared" si="263"/>
        <v>76321312</v>
      </c>
      <c r="D721" s="320"/>
      <c r="E721" s="320"/>
      <c r="F721" s="347" t="s">
        <v>250</v>
      </c>
      <c r="G721" s="347" t="s">
        <v>250</v>
      </c>
      <c r="H721" s="347" t="s">
        <v>250</v>
      </c>
      <c r="I721" s="347" t="s">
        <v>250</v>
      </c>
      <c r="J721" s="347" t="s">
        <v>250</v>
      </c>
      <c r="K721" s="347" t="s">
        <v>250</v>
      </c>
      <c r="L721" s="356">
        <v>76321312</v>
      </c>
      <c r="M721" s="347" t="s">
        <v>250</v>
      </c>
      <c r="N721" s="356" t="s">
        <v>736</v>
      </c>
      <c r="O721" s="345"/>
      <c r="Q721" s="349">
        <f>O721-Q722-Q723</f>
        <v>0</v>
      </c>
      <c r="S721" s="345"/>
      <c r="U721" s="349">
        <f>S721+U722+U723</f>
        <v>0</v>
      </c>
    </row>
    <row r="722" spans="1:21" s="319" customFormat="1" ht="15" customHeight="1">
      <c r="A722" s="319">
        <v>712</v>
      </c>
      <c r="B722" s="319">
        <f t="shared" si="262"/>
        <v>9</v>
      </c>
      <c r="C722" s="320">
        <f t="shared" si="263"/>
        <v>763213121</v>
      </c>
      <c r="D722" s="320"/>
      <c r="E722" s="320"/>
      <c r="F722" s="347" t="s">
        <v>250</v>
      </c>
      <c r="G722" s="347" t="s">
        <v>250</v>
      </c>
      <c r="H722" s="347" t="s">
        <v>250</v>
      </c>
      <c r="I722" s="347" t="s">
        <v>250</v>
      </c>
      <c r="J722" s="347" t="s">
        <v>250</v>
      </c>
      <c r="K722" s="347" t="s">
        <v>250</v>
      </c>
      <c r="L722" s="347" t="s">
        <v>250</v>
      </c>
      <c r="M722" s="347">
        <v>763213121</v>
      </c>
      <c r="N722" s="347" t="s">
        <v>392</v>
      </c>
      <c r="O722" s="345"/>
      <c r="Q722" s="349">
        <f t="shared" ref="Q722:Q723" si="266">O722</f>
        <v>0</v>
      </c>
      <c r="S722" s="345"/>
      <c r="U722" s="349">
        <f t="shared" ref="U722:U723" si="267">S722</f>
        <v>0</v>
      </c>
    </row>
    <row r="723" spans="1:21" s="319" customFormat="1" ht="15" customHeight="1">
      <c r="A723" s="319">
        <v>713</v>
      </c>
      <c r="B723" s="319">
        <f t="shared" si="262"/>
        <v>9</v>
      </c>
      <c r="C723" s="320">
        <f t="shared" si="263"/>
        <v>763213122</v>
      </c>
      <c r="D723" s="320"/>
      <c r="E723" s="320"/>
      <c r="F723" s="347" t="s">
        <v>250</v>
      </c>
      <c r="G723" s="347" t="s">
        <v>250</v>
      </c>
      <c r="H723" s="347" t="s">
        <v>250</v>
      </c>
      <c r="I723" s="347" t="s">
        <v>250</v>
      </c>
      <c r="J723" s="347" t="s">
        <v>250</v>
      </c>
      <c r="K723" s="347" t="s">
        <v>250</v>
      </c>
      <c r="L723" s="347" t="s">
        <v>250</v>
      </c>
      <c r="M723" s="347">
        <v>763213122</v>
      </c>
      <c r="N723" s="347" t="s">
        <v>735</v>
      </c>
      <c r="O723" s="345"/>
      <c r="Q723" s="349">
        <f t="shared" si="266"/>
        <v>0</v>
      </c>
      <c r="S723" s="345"/>
      <c r="U723" s="349">
        <f t="shared" si="267"/>
        <v>0</v>
      </c>
    </row>
    <row r="724" spans="1:21" s="319" customFormat="1" ht="15" customHeight="1">
      <c r="A724" s="319">
        <v>714</v>
      </c>
      <c r="B724" s="319">
        <f t="shared" si="262"/>
        <v>8</v>
      </c>
      <c r="C724" s="320">
        <f t="shared" si="263"/>
        <v>76321313</v>
      </c>
      <c r="D724" s="320"/>
      <c r="E724" s="320"/>
      <c r="F724" s="347" t="s">
        <v>250</v>
      </c>
      <c r="G724" s="347" t="s">
        <v>250</v>
      </c>
      <c r="H724" s="347" t="s">
        <v>250</v>
      </c>
      <c r="I724" s="347" t="s">
        <v>250</v>
      </c>
      <c r="J724" s="347" t="s">
        <v>250</v>
      </c>
      <c r="K724" s="347" t="s">
        <v>250</v>
      </c>
      <c r="L724" s="356">
        <v>76321313</v>
      </c>
      <c r="M724" s="347" t="s">
        <v>250</v>
      </c>
      <c r="N724" s="356" t="s">
        <v>484</v>
      </c>
      <c r="O724" s="345"/>
      <c r="Q724" s="349">
        <f>O724</f>
        <v>0</v>
      </c>
      <c r="S724" s="345"/>
      <c r="U724" s="349">
        <f>S724</f>
        <v>0</v>
      </c>
    </row>
    <row r="725" spans="1:21" s="319" customFormat="1" ht="15" customHeight="1">
      <c r="A725" s="319">
        <v>715</v>
      </c>
      <c r="B725" s="319">
        <f t="shared" si="262"/>
        <v>7</v>
      </c>
      <c r="C725" s="320">
        <f t="shared" si="263"/>
        <v>7632132</v>
      </c>
      <c r="D725" s="320"/>
      <c r="E725" s="320"/>
      <c r="F725" s="347" t="s">
        <v>250</v>
      </c>
      <c r="G725" s="347" t="s">
        <v>250</v>
      </c>
      <c r="H725" s="347" t="s">
        <v>250</v>
      </c>
      <c r="I725" s="347" t="s">
        <v>250</v>
      </c>
      <c r="J725" s="347" t="s">
        <v>250</v>
      </c>
      <c r="K725" s="354">
        <v>7632132</v>
      </c>
      <c r="L725" s="347" t="s">
        <v>250</v>
      </c>
      <c r="M725" s="347" t="s">
        <v>250</v>
      </c>
      <c r="N725" s="354" t="s">
        <v>746</v>
      </c>
      <c r="O725" s="345"/>
      <c r="Q725" s="349">
        <f>O725-Q726-Q727-Q728-Q729-Q730-Q731-Q732</f>
        <v>0</v>
      </c>
      <c r="S725" s="345"/>
      <c r="U725" s="349">
        <f>S725+U726+U729+U732</f>
        <v>0</v>
      </c>
    </row>
    <row r="726" spans="1:21" s="319" customFormat="1" ht="15" customHeight="1">
      <c r="A726" s="319">
        <v>716</v>
      </c>
      <c r="B726" s="319">
        <f t="shared" si="262"/>
        <v>8</v>
      </c>
      <c r="C726" s="320">
        <f t="shared" si="263"/>
        <v>76321321</v>
      </c>
      <c r="D726" s="320"/>
      <c r="E726" s="320"/>
      <c r="F726" s="347" t="s">
        <v>250</v>
      </c>
      <c r="G726" s="347" t="s">
        <v>250</v>
      </c>
      <c r="H726" s="347" t="s">
        <v>250</v>
      </c>
      <c r="I726" s="347" t="s">
        <v>250</v>
      </c>
      <c r="J726" s="347" t="s">
        <v>250</v>
      </c>
      <c r="K726" s="347" t="s">
        <v>250</v>
      </c>
      <c r="L726" s="356">
        <v>76321321</v>
      </c>
      <c r="M726" s="347" t="s">
        <v>250</v>
      </c>
      <c r="N726" s="356" t="s">
        <v>734</v>
      </c>
      <c r="O726" s="345"/>
      <c r="Q726" s="349">
        <f>O726-Q727-Q728</f>
        <v>0</v>
      </c>
      <c r="S726" s="345"/>
      <c r="U726" s="349">
        <f>S726+U727+U728</f>
        <v>0</v>
      </c>
    </row>
    <row r="727" spans="1:21" s="319" customFormat="1" ht="15" customHeight="1">
      <c r="A727" s="319">
        <v>717</v>
      </c>
      <c r="B727" s="319">
        <f t="shared" si="262"/>
        <v>9</v>
      </c>
      <c r="C727" s="320">
        <f t="shared" si="263"/>
        <v>763213211</v>
      </c>
      <c r="D727" s="320"/>
      <c r="E727" s="320"/>
      <c r="F727" s="347" t="s">
        <v>250</v>
      </c>
      <c r="G727" s="347" t="s">
        <v>250</v>
      </c>
      <c r="H727" s="347" t="s">
        <v>250</v>
      </c>
      <c r="I727" s="347" t="s">
        <v>250</v>
      </c>
      <c r="J727" s="347" t="s">
        <v>250</v>
      </c>
      <c r="K727" s="347" t="s">
        <v>250</v>
      </c>
      <c r="L727" s="347" t="s">
        <v>250</v>
      </c>
      <c r="M727" s="347">
        <v>763213211</v>
      </c>
      <c r="N727" s="347" t="s">
        <v>392</v>
      </c>
      <c r="O727" s="345"/>
      <c r="Q727" s="349">
        <f t="shared" ref="Q727:Q728" si="268">O727</f>
        <v>0</v>
      </c>
      <c r="S727" s="345"/>
      <c r="U727" s="349">
        <f t="shared" ref="U727:U728" si="269">S727</f>
        <v>0</v>
      </c>
    </row>
    <row r="728" spans="1:21" s="319" customFormat="1" ht="15" customHeight="1">
      <c r="A728" s="319">
        <v>718</v>
      </c>
      <c r="B728" s="319">
        <f t="shared" si="262"/>
        <v>9</v>
      </c>
      <c r="C728" s="320">
        <f t="shared" si="263"/>
        <v>763213212</v>
      </c>
      <c r="D728" s="320"/>
      <c r="E728" s="320"/>
      <c r="F728" s="347" t="s">
        <v>250</v>
      </c>
      <c r="G728" s="347" t="s">
        <v>250</v>
      </c>
      <c r="H728" s="347" t="s">
        <v>250</v>
      </c>
      <c r="I728" s="347" t="s">
        <v>250</v>
      </c>
      <c r="J728" s="347" t="s">
        <v>250</v>
      </c>
      <c r="K728" s="347" t="s">
        <v>250</v>
      </c>
      <c r="L728" s="347" t="s">
        <v>250</v>
      </c>
      <c r="M728" s="347">
        <v>763213212</v>
      </c>
      <c r="N728" s="347" t="s">
        <v>735</v>
      </c>
      <c r="O728" s="345"/>
      <c r="Q728" s="349">
        <f t="shared" si="268"/>
        <v>0</v>
      </c>
      <c r="S728" s="345"/>
      <c r="U728" s="349">
        <f t="shared" si="269"/>
        <v>0</v>
      </c>
    </row>
    <row r="729" spans="1:21" s="319" customFormat="1" ht="15" customHeight="1">
      <c r="A729" s="319">
        <v>719</v>
      </c>
      <c r="B729" s="319">
        <f t="shared" si="262"/>
        <v>8</v>
      </c>
      <c r="C729" s="320">
        <f t="shared" si="263"/>
        <v>76321322</v>
      </c>
      <c r="D729" s="320"/>
      <c r="E729" s="320"/>
      <c r="F729" s="347" t="s">
        <v>250</v>
      </c>
      <c r="G729" s="347" t="s">
        <v>250</v>
      </c>
      <c r="H729" s="347" t="s">
        <v>250</v>
      </c>
      <c r="I729" s="347" t="s">
        <v>250</v>
      </c>
      <c r="J729" s="347" t="s">
        <v>250</v>
      </c>
      <c r="K729" s="347" t="s">
        <v>250</v>
      </c>
      <c r="L729" s="356">
        <v>76321322</v>
      </c>
      <c r="M729" s="347" t="s">
        <v>250</v>
      </c>
      <c r="N729" s="356" t="s">
        <v>736</v>
      </c>
      <c r="O729" s="345"/>
      <c r="Q729" s="349">
        <f>O729-Q730-Q731</f>
        <v>0</v>
      </c>
      <c r="S729" s="345"/>
      <c r="U729" s="349">
        <f>S729+U730+U731</f>
        <v>0</v>
      </c>
    </row>
    <row r="730" spans="1:21" s="319" customFormat="1" ht="15" customHeight="1">
      <c r="A730" s="319">
        <v>720</v>
      </c>
      <c r="B730" s="319">
        <f t="shared" si="262"/>
        <v>9</v>
      </c>
      <c r="C730" s="320">
        <f t="shared" si="263"/>
        <v>763213221</v>
      </c>
      <c r="D730" s="320"/>
      <c r="E730" s="320"/>
      <c r="F730" s="347" t="s">
        <v>250</v>
      </c>
      <c r="G730" s="347" t="s">
        <v>250</v>
      </c>
      <c r="H730" s="347" t="s">
        <v>250</v>
      </c>
      <c r="I730" s="347" t="s">
        <v>250</v>
      </c>
      <c r="J730" s="347" t="s">
        <v>250</v>
      </c>
      <c r="K730" s="347" t="s">
        <v>250</v>
      </c>
      <c r="L730" s="347" t="s">
        <v>250</v>
      </c>
      <c r="M730" s="347">
        <v>763213221</v>
      </c>
      <c r="N730" s="347" t="s">
        <v>392</v>
      </c>
      <c r="O730" s="345"/>
      <c r="Q730" s="349">
        <f t="shared" ref="Q730:Q731" si="270">O730</f>
        <v>0</v>
      </c>
      <c r="S730" s="345"/>
      <c r="U730" s="349">
        <f t="shared" ref="U730:U731" si="271">S730</f>
        <v>0</v>
      </c>
    </row>
    <row r="731" spans="1:21" s="319" customFormat="1" ht="15" customHeight="1">
      <c r="A731" s="319">
        <v>721</v>
      </c>
      <c r="B731" s="319">
        <f t="shared" si="262"/>
        <v>9</v>
      </c>
      <c r="C731" s="320">
        <f t="shared" si="263"/>
        <v>763213222</v>
      </c>
      <c r="D731" s="320"/>
      <c r="E731" s="320"/>
      <c r="F731" s="347" t="s">
        <v>250</v>
      </c>
      <c r="G731" s="347" t="s">
        <v>250</v>
      </c>
      <c r="H731" s="347" t="s">
        <v>250</v>
      </c>
      <c r="I731" s="347" t="s">
        <v>250</v>
      </c>
      <c r="J731" s="347" t="s">
        <v>250</v>
      </c>
      <c r="K731" s="347" t="s">
        <v>250</v>
      </c>
      <c r="L731" s="347" t="s">
        <v>250</v>
      </c>
      <c r="M731" s="347">
        <v>763213222</v>
      </c>
      <c r="N731" s="347" t="s">
        <v>735</v>
      </c>
      <c r="O731" s="345"/>
      <c r="Q731" s="349">
        <f t="shared" si="270"/>
        <v>0</v>
      </c>
      <c r="S731" s="345"/>
      <c r="U731" s="349">
        <f t="shared" si="271"/>
        <v>0</v>
      </c>
    </row>
    <row r="732" spans="1:21" s="319" customFormat="1" ht="15" customHeight="1">
      <c r="A732" s="319">
        <v>722</v>
      </c>
      <c r="B732" s="319">
        <f t="shared" si="262"/>
        <v>8</v>
      </c>
      <c r="C732" s="320">
        <f t="shared" si="263"/>
        <v>76321323</v>
      </c>
      <c r="D732" s="320"/>
      <c r="E732" s="320"/>
      <c r="F732" s="347" t="s">
        <v>250</v>
      </c>
      <c r="G732" s="347" t="s">
        <v>250</v>
      </c>
      <c r="H732" s="347" t="s">
        <v>250</v>
      </c>
      <c r="I732" s="347" t="s">
        <v>250</v>
      </c>
      <c r="J732" s="347" t="s">
        <v>250</v>
      </c>
      <c r="K732" s="347" t="s">
        <v>250</v>
      </c>
      <c r="L732" s="356">
        <v>76321323</v>
      </c>
      <c r="M732" s="347" t="s">
        <v>250</v>
      </c>
      <c r="N732" s="356" t="s">
        <v>484</v>
      </c>
      <c r="O732" s="345"/>
      <c r="Q732" s="349">
        <f>O732</f>
        <v>0</v>
      </c>
      <c r="S732" s="345"/>
      <c r="U732" s="349">
        <f>S732</f>
        <v>0</v>
      </c>
    </row>
    <row r="733" spans="1:21" s="319" customFormat="1" ht="15" customHeight="1">
      <c r="A733" s="319">
        <v>723</v>
      </c>
      <c r="B733" s="319">
        <f t="shared" si="262"/>
        <v>5</v>
      </c>
      <c r="C733" s="320">
        <f t="shared" si="263"/>
        <v>76322</v>
      </c>
      <c r="D733" s="320"/>
      <c r="E733" s="320"/>
      <c r="F733" s="347" t="s">
        <v>250</v>
      </c>
      <c r="G733" s="347" t="s">
        <v>250</v>
      </c>
      <c r="H733" s="347" t="s">
        <v>250</v>
      </c>
      <c r="I733" s="348">
        <v>76322</v>
      </c>
      <c r="J733" s="347" t="s">
        <v>250</v>
      </c>
      <c r="K733" s="347" t="s">
        <v>250</v>
      </c>
      <c r="L733" s="347" t="s">
        <v>250</v>
      </c>
      <c r="M733" s="347" t="s">
        <v>250</v>
      </c>
      <c r="N733" s="348" t="s">
        <v>394</v>
      </c>
      <c r="O733" s="345"/>
      <c r="Q733" s="349">
        <f>O733-SUM(Q734:Q761)</f>
        <v>0</v>
      </c>
      <c r="S733" s="345"/>
      <c r="U733" s="349">
        <f>S733+U734+U758</f>
        <v>0</v>
      </c>
    </row>
    <row r="734" spans="1:21" s="319" customFormat="1" ht="15" customHeight="1">
      <c r="A734" s="319">
        <v>724</v>
      </c>
      <c r="B734" s="319">
        <f t="shared" si="262"/>
        <v>6</v>
      </c>
      <c r="C734" s="320">
        <f t="shared" si="263"/>
        <v>763221</v>
      </c>
      <c r="D734" s="320"/>
      <c r="E734" s="320"/>
      <c r="F734" s="347" t="s">
        <v>250</v>
      </c>
      <c r="G734" s="347" t="s">
        <v>250</v>
      </c>
      <c r="H734" s="347" t="s">
        <v>250</v>
      </c>
      <c r="I734" s="347" t="s">
        <v>250</v>
      </c>
      <c r="J734" s="353">
        <v>763221</v>
      </c>
      <c r="K734" s="347" t="s">
        <v>250</v>
      </c>
      <c r="L734" s="347" t="s">
        <v>250</v>
      </c>
      <c r="M734" s="347" t="s">
        <v>250</v>
      </c>
      <c r="N734" s="353" t="s">
        <v>395</v>
      </c>
      <c r="O734" s="345"/>
      <c r="Q734" s="349">
        <f>O734-SUM(Q735:Q757)</f>
        <v>0</v>
      </c>
      <c r="S734" s="345"/>
      <c r="U734" s="349">
        <f>S734+U735+U740+U741+U742+U750+U757</f>
        <v>0</v>
      </c>
    </row>
    <row r="735" spans="1:21" s="319" customFormat="1" ht="15" customHeight="1">
      <c r="A735" s="319">
        <v>725</v>
      </c>
      <c r="B735" s="319">
        <f t="shared" si="262"/>
        <v>7</v>
      </c>
      <c r="C735" s="320">
        <f t="shared" si="263"/>
        <v>7632211</v>
      </c>
      <c r="D735" s="320"/>
      <c r="E735" s="320"/>
      <c r="F735" s="347" t="s">
        <v>250</v>
      </c>
      <c r="G735" s="347" t="s">
        <v>250</v>
      </c>
      <c r="H735" s="347" t="s">
        <v>250</v>
      </c>
      <c r="I735" s="347" t="s">
        <v>250</v>
      </c>
      <c r="J735" s="347" t="s">
        <v>250</v>
      </c>
      <c r="K735" s="354">
        <v>7632211</v>
      </c>
      <c r="L735" s="347" t="s">
        <v>250</v>
      </c>
      <c r="M735" s="347" t="s">
        <v>250</v>
      </c>
      <c r="N735" s="354" t="s">
        <v>487</v>
      </c>
      <c r="O735" s="345"/>
      <c r="Q735" s="349">
        <f>O735-Q736-Q737-Q738-Q739</f>
        <v>0</v>
      </c>
      <c r="S735" s="345"/>
      <c r="U735" s="349">
        <f>S735+U736+U737+U738+U739</f>
        <v>0</v>
      </c>
    </row>
    <row r="736" spans="1:21" s="319" customFormat="1" ht="15" customHeight="1">
      <c r="A736" s="319">
        <v>726</v>
      </c>
      <c r="B736" s="319">
        <f t="shared" si="262"/>
        <v>8</v>
      </c>
      <c r="C736" s="320">
        <f t="shared" si="263"/>
        <v>76322111</v>
      </c>
      <c r="D736" s="320"/>
      <c r="E736" s="320"/>
      <c r="F736" s="347" t="s">
        <v>250</v>
      </c>
      <c r="G736" s="347" t="s">
        <v>250</v>
      </c>
      <c r="H736" s="347" t="s">
        <v>250</v>
      </c>
      <c r="I736" s="347" t="s">
        <v>250</v>
      </c>
      <c r="J736" s="347" t="s">
        <v>250</v>
      </c>
      <c r="K736" s="347" t="s">
        <v>250</v>
      </c>
      <c r="L736" s="356">
        <v>76322111</v>
      </c>
      <c r="M736" s="347" t="s">
        <v>250</v>
      </c>
      <c r="N736" s="356" t="s">
        <v>748</v>
      </c>
      <c r="O736" s="345"/>
      <c r="Q736" s="349">
        <f t="shared" ref="Q736:Q739" si="272">O736</f>
        <v>0</v>
      </c>
      <c r="S736" s="345"/>
      <c r="U736" s="349">
        <f t="shared" ref="U736:U739" si="273">S736</f>
        <v>0</v>
      </c>
    </row>
    <row r="737" spans="1:21" s="319" customFormat="1" ht="15" customHeight="1">
      <c r="A737" s="319">
        <v>727</v>
      </c>
      <c r="B737" s="319">
        <f t="shared" si="262"/>
        <v>8</v>
      </c>
      <c r="C737" s="320">
        <f t="shared" si="263"/>
        <v>76322112</v>
      </c>
      <c r="D737" s="320"/>
      <c r="E737" s="320"/>
      <c r="F737" s="347" t="s">
        <v>250</v>
      </c>
      <c r="G737" s="347" t="s">
        <v>250</v>
      </c>
      <c r="H737" s="347" t="s">
        <v>250</v>
      </c>
      <c r="I737" s="347" t="s">
        <v>250</v>
      </c>
      <c r="J737" s="347" t="s">
        <v>250</v>
      </c>
      <c r="K737" s="347" t="s">
        <v>250</v>
      </c>
      <c r="L737" s="356">
        <v>76322112</v>
      </c>
      <c r="M737" s="347" t="s">
        <v>250</v>
      </c>
      <c r="N737" s="356" t="s">
        <v>749</v>
      </c>
      <c r="O737" s="345"/>
      <c r="Q737" s="349">
        <f t="shared" si="272"/>
        <v>0</v>
      </c>
      <c r="S737" s="345"/>
      <c r="U737" s="349">
        <f t="shared" si="273"/>
        <v>0</v>
      </c>
    </row>
    <row r="738" spans="1:21" s="319" customFormat="1" ht="15" customHeight="1">
      <c r="A738" s="319">
        <v>728</v>
      </c>
      <c r="B738" s="319">
        <f t="shared" si="262"/>
        <v>8</v>
      </c>
      <c r="C738" s="320">
        <f t="shared" si="263"/>
        <v>76322113</v>
      </c>
      <c r="D738" s="320"/>
      <c r="E738" s="320"/>
      <c r="F738" s="347" t="s">
        <v>250</v>
      </c>
      <c r="G738" s="347" t="s">
        <v>250</v>
      </c>
      <c r="H738" s="347" t="s">
        <v>250</v>
      </c>
      <c r="I738" s="347" t="s">
        <v>250</v>
      </c>
      <c r="J738" s="347" t="s">
        <v>250</v>
      </c>
      <c r="K738" s="347" t="s">
        <v>250</v>
      </c>
      <c r="L738" s="356">
        <v>76322113</v>
      </c>
      <c r="M738" s="347" t="s">
        <v>250</v>
      </c>
      <c r="N738" s="356" t="s">
        <v>750</v>
      </c>
      <c r="O738" s="345"/>
      <c r="Q738" s="349">
        <f t="shared" si="272"/>
        <v>0</v>
      </c>
      <c r="S738" s="345"/>
      <c r="U738" s="349">
        <f t="shared" si="273"/>
        <v>0</v>
      </c>
    </row>
    <row r="739" spans="1:21" s="319" customFormat="1" ht="15" customHeight="1">
      <c r="A739" s="319">
        <v>729</v>
      </c>
      <c r="B739" s="319">
        <f t="shared" si="262"/>
        <v>8</v>
      </c>
      <c r="C739" s="320">
        <f t="shared" si="263"/>
        <v>76322118</v>
      </c>
      <c r="D739" s="320"/>
      <c r="E739" s="320"/>
      <c r="F739" s="347" t="s">
        <v>250</v>
      </c>
      <c r="G739" s="347" t="s">
        <v>250</v>
      </c>
      <c r="H739" s="347" t="s">
        <v>250</v>
      </c>
      <c r="I739" s="347" t="s">
        <v>250</v>
      </c>
      <c r="J739" s="347" t="s">
        <v>250</v>
      </c>
      <c r="K739" s="347" t="s">
        <v>250</v>
      </c>
      <c r="L739" s="356">
        <v>76322118</v>
      </c>
      <c r="M739" s="347" t="s">
        <v>250</v>
      </c>
      <c r="N739" s="356" t="s">
        <v>751</v>
      </c>
      <c r="O739" s="345"/>
      <c r="Q739" s="349">
        <f t="shared" si="272"/>
        <v>0</v>
      </c>
      <c r="S739" s="345"/>
      <c r="U739" s="349">
        <f t="shared" si="273"/>
        <v>0</v>
      </c>
    </row>
    <row r="740" spans="1:21" s="319" customFormat="1" ht="15" customHeight="1">
      <c r="A740" s="319">
        <v>730</v>
      </c>
      <c r="B740" s="319">
        <f t="shared" si="262"/>
        <v>7</v>
      </c>
      <c r="C740" s="320">
        <f t="shared" si="263"/>
        <v>7632212</v>
      </c>
      <c r="D740" s="320"/>
      <c r="E740" s="320"/>
      <c r="F740" s="347" t="s">
        <v>250</v>
      </c>
      <c r="G740" s="347" t="s">
        <v>250</v>
      </c>
      <c r="H740" s="347" t="s">
        <v>250</v>
      </c>
      <c r="I740" s="347" t="s">
        <v>250</v>
      </c>
      <c r="J740" s="347" t="s">
        <v>250</v>
      </c>
      <c r="K740" s="354">
        <v>7632212</v>
      </c>
      <c r="L740" s="347" t="s">
        <v>250</v>
      </c>
      <c r="M740" s="347" t="s">
        <v>250</v>
      </c>
      <c r="N740" s="354" t="s">
        <v>1026</v>
      </c>
      <c r="O740" s="345"/>
      <c r="Q740" s="349">
        <f>O740</f>
        <v>0</v>
      </c>
      <c r="S740" s="345"/>
      <c r="U740" s="349">
        <f>S740</f>
        <v>0</v>
      </c>
    </row>
    <row r="741" spans="1:21" s="319" customFormat="1" ht="15" customHeight="1">
      <c r="A741" s="319">
        <v>731</v>
      </c>
      <c r="B741" s="319">
        <f t="shared" si="262"/>
        <v>7</v>
      </c>
      <c r="C741" s="320">
        <f t="shared" si="263"/>
        <v>7632213</v>
      </c>
      <c r="D741" s="320"/>
      <c r="E741" s="320"/>
      <c r="F741" s="347" t="s">
        <v>250</v>
      </c>
      <c r="G741" s="347" t="s">
        <v>250</v>
      </c>
      <c r="H741" s="347" t="s">
        <v>250</v>
      </c>
      <c r="I741" s="347" t="s">
        <v>250</v>
      </c>
      <c r="J741" s="347" t="s">
        <v>250</v>
      </c>
      <c r="K741" s="354">
        <v>7632213</v>
      </c>
      <c r="L741" s="347" t="s">
        <v>250</v>
      </c>
      <c r="M741" s="347" t="s">
        <v>250</v>
      </c>
      <c r="N741" s="354" t="s">
        <v>489</v>
      </c>
      <c r="O741" s="345"/>
      <c r="Q741" s="349">
        <f>O741</f>
        <v>0</v>
      </c>
      <c r="S741" s="345"/>
      <c r="U741" s="349">
        <f>S741</f>
        <v>0</v>
      </c>
    </row>
    <row r="742" spans="1:21" s="319" customFormat="1" ht="15" customHeight="1">
      <c r="A742" s="319">
        <v>732</v>
      </c>
      <c r="B742" s="319">
        <f t="shared" si="262"/>
        <v>7</v>
      </c>
      <c r="C742" s="320">
        <f t="shared" si="263"/>
        <v>7632214</v>
      </c>
      <c r="D742" s="320"/>
      <c r="E742" s="320"/>
      <c r="F742" s="347" t="s">
        <v>250</v>
      </c>
      <c r="G742" s="347" t="s">
        <v>250</v>
      </c>
      <c r="H742" s="347" t="s">
        <v>250</v>
      </c>
      <c r="I742" s="347" t="s">
        <v>250</v>
      </c>
      <c r="J742" s="347" t="s">
        <v>250</v>
      </c>
      <c r="K742" s="354">
        <v>7632214</v>
      </c>
      <c r="L742" s="347" t="s">
        <v>250</v>
      </c>
      <c r="M742" s="347" t="s">
        <v>250</v>
      </c>
      <c r="N742" s="354" t="s">
        <v>490</v>
      </c>
      <c r="O742" s="345"/>
      <c r="Q742" s="349">
        <f>O742-Q743-Q744-Q745-Q746-Q747-Q748-Q749</f>
        <v>0</v>
      </c>
      <c r="S742" s="345"/>
      <c r="U742" s="349">
        <f>S742+U743+U744+U745+U746+U747+U748+U749</f>
        <v>0</v>
      </c>
    </row>
    <row r="743" spans="1:21" s="319" customFormat="1" ht="15" customHeight="1">
      <c r="A743" s="319">
        <v>733</v>
      </c>
      <c r="B743" s="319">
        <f t="shared" si="262"/>
        <v>8</v>
      </c>
      <c r="C743" s="320">
        <f t="shared" si="263"/>
        <v>76322141</v>
      </c>
      <c r="D743" s="320"/>
      <c r="E743" s="320"/>
      <c r="F743" s="347" t="s">
        <v>250</v>
      </c>
      <c r="G743" s="347" t="s">
        <v>250</v>
      </c>
      <c r="H743" s="347" t="s">
        <v>250</v>
      </c>
      <c r="I743" s="347" t="s">
        <v>250</v>
      </c>
      <c r="J743" s="347" t="s">
        <v>250</v>
      </c>
      <c r="K743" s="347" t="s">
        <v>250</v>
      </c>
      <c r="L743" s="356">
        <v>76322141</v>
      </c>
      <c r="M743" s="347" t="s">
        <v>250</v>
      </c>
      <c r="N743" s="356" t="s">
        <v>349</v>
      </c>
      <c r="O743" s="345"/>
      <c r="Q743" s="349">
        <f t="shared" ref="Q743:Q749" si="274">O743</f>
        <v>0</v>
      </c>
      <c r="S743" s="345"/>
      <c r="U743" s="349">
        <f t="shared" ref="U743:U749" si="275">S743</f>
        <v>0</v>
      </c>
    </row>
    <row r="744" spans="1:21" s="319" customFormat="1" ht="15" customHeight="1">
      <c r="A744" s="319">
        <v>734</v>
      </c>
      <c r="B744" s="319">
        <f t="shared" si="262"/>
        <v>8</v>
      </c>
      <c r="C744" s="320">
        <f t="shared" si="263"/>
        <v>76322142</v>
      </c>
      <c r="D744" s="320"/>
      <c r="E744" s="320"/>
      <c r="F744" s="347" t="s">
        <v>250</v>
      </c>
      <c r="G744" s="347" t="s">
        <v>250</v>
      </c>
      <c r="H744" s="347" t="s">
        <v>250</v>
      </c>
      <c r="I744" s="347" t="s">
        <v>250</v>
      </c>
      <c r="J744" s="347" t="s">
        <v>250</v>
      </c>
      <c r="K744" s="347" t="s">
        <v>250</v>
      </c>
      <c r="L744" s="356">
        <v>76322142</v>
      </c>
      <c r="M744" s="347" t="s">
        <v>250</v>
      </c>
      <c r="N744" s="356" t="s">
        <v>752</v>
      </c>
      <c r="O744" s="345"/>
      <c r="Q744" s="349">
        <f t="shared" si="274"/>
        <v>0</v>
      </c>
      <c r="S744" s="345"/>
      <c r="U744" s="349">
        <f t="shared" si="275"/>
        <v>0</v>
      </c>
    </row>
    <row r="745" spans="1:21" s="319" customFormat="1" ht="15" customHeight="1">
      <c r="A745" s="319">
        <v>735</v>
      </c>
      <c r="B745" s="319">
        <f t="shared" si="262"/>
        <v>8</v>
      </c>
      <c r="C745" s="320">
        <f t="shared" si="263"/>
        <v>76322143</v>
      </c>
      <c r="D745" s="320"/>
      <c r="E745" s="320"/>
      <c r="F745" s="347" t="s">
        <v>250</v>
      </c>
      <c r="G745" s="347" t="s">
        <v>250</v>
      </c>
      <c r="H745" s="347" t="s">
        <v>250</v>
      </c>
      <c r="I745" s="347" t="s">
        <v>250</v>
      </c>
      <c r="J745" s="347" t="s">
        <v>250</v>
      </c>
      <c r="K745" s="347" t="s">
        <v>250</v>
      </c>
      <c r="L745" s="356">
        <v>76322143</v>
      </c>
      <c r="M745" s="347" t="s">
        <v>250</v>
      </c>
      <c r="N745" s="356" t="s">
        <v>350</v>
      </c>
      <c r="O745" s="345"/>
      <c r="Q745" s="349">
        <f t="shared" si="274"/>
        <v>0</v>
      </c>
      <c r="S745" s="345"/>
      <c r="U745" s="349">
        <f t="shared" si="275"/>
        <v>0</v>
      </c>
    </row>
    <row r="746" spans="1:21" s="319" customFormat="1" ht="15" customHeight="1">
      <c r="A746" s="319">
        <v>736</v>
      </c>
      <c r="B746" s="319">
        <f t="shared" si="262"/>
        <v>8</v>
      </c>
      <c r="C746" s="320">
        <f t="shared" si="263"/>
        <v>76322144</v>
      </c>
      <c r="D746" s="320"/>
      <c r="E746" s="320"/>
      <c r="F746" s="347" t="s">
        <v>250</v>
      </c>
      <c r="G746" s="347" t="s">
        <v>250</v>
      </c>
      <c r="H746" s="347" t="s">
        <v>250</v>
      </c>
      <c r="I746" s="347" t="s">
        <v>250</v>
      </c>
      <c r="J746" s="347" t="s">
        <v>250</v>
      </c>
      <c r="K746" s="347" t="s">
        <v>250</v>
      </c>
      <c r="L746" s="356">
        <v>76322144</v>
      </c>
      <c r="M746" s="347" t="s">
        <v>250</v>
      </c>
      <c r="N746" s="356" t="s">
        <v>753</v>
      </c>
      <c r="O746" s="345"/>
      <c r="Q746" s="349">
        <f t="shared" si="274"/>
        <v>0</v>
      </c>
      <c r="S746" s="345"/>
      <c r="U746" s="349">
        <f t="shared" si="275"/>
        <v>0</v>
      </c>
    </row>
    <row r="747" spans="1:21" s="319" customFormat="1" ht="15" customHeight="1">
      <c r="A747" s="319">
        <v>737</v>
      </c>
      <c r="B747" s="319">
        <f t="shared" si="262"/>
        <v>8</v>
      </c>
      <c r="C747" s="320">
        <f t="shared" si="263"/>
        <v>76322145</v>
      </c>
      <c r="D747" s="320"/>
      <c r="E747" s="320"/>
      <c r="F747" s="347" t="s">
        <v>250</v>
      </c>
      <c r="G747" s="347" t="s">
        <v>250</v>
      </c>
      <c r="H747" s="347" t="s">
        <v>250</v>
      </c>
      <c r="I747" s="347" t="s">
        <v>250</v>
      </c>
      <c r="J747" s="347" t="s">
        <v>250</v>
      </c>
      <c r="K747" s="347" t="s">
        <v>250</v>
      </c>
      <c r="L747" s="356">
        <v>76322145</v>
      </c>
      <c r="M747" s="347" t="s">
        <v>250</v>
      </c>
      <c r="N747" s="356" t="s">
        <v>352</v>
      </c>
      <c r="O747" s="345"/>
      <c r="Q747" s="349">
        <f t="shared" si="274"/>
        <v>0</v>
      </c>
      <c r="S747" s="345"/>
      <c r="U747" s="349">
        <f t="shared" si="275"/>
        <v>0</v>
      </c>
    </row>
    <row r="748" spans="1:21" s="319" customFormat="1" ht="15" customHeight="1">
      <c r="A748" s="319">
        <v>738</v>
      </c>
      <c r="B748" s="319">
        <f t="shared" si="262"/>
        <v>8</v>
      </c>
      <c r="C748" s="320">
        <f t="shared" si="263"/>
        <v>76322146</v>
      </c>
      <c r="D748" s="320"/>
      <c r="E748" s="320"/>
      <c r="F748" s="347" t="s">
        <v>250</v>
      </c>
      <c r="G748" s="347" t="s">
        <v>250</v>
      </c>
      <c r="H748" s="347" t="s">
        <v>250</v>
      </c>
      <c r="I748" s="347" t="s">
        <v>250</v>
      </c>
      <c r="J748" s="347" t="s">
        <v>250</v>
      </c>
      <c r="K748" s="347" t="s">
        <v>250</v>
      </c>
      <c r="L748" s="356">
        <v>76322146</v>
      </c>
      <c r="M748" s="347" t="s">
        <v>250</v>
      </c>
      <c r="N748" s="356" t="s">
        <v>754</v>
      </c>
      <c r="O748" s="345"/>
      <c r="Q748" s="349">
        <f t="shared" si="274"/>
        <v>0</v>
      </c>
      <c r="S748" s="345"/>
      <c r="U748" s="349">
        <f t="shared" si="275"/>
        <v>0</v>
      </c>
    </row>
    <row r="749" spans="1:21" s="319" customFormat="1" ht="15" customHeight="1">
      <c r="A749" s="319">
        <v>739</v>
      </c>
      <c r="B749" s="319">
        <f t="shared" si="262"/>
        <v>8</v>
      </c>
      <c r="C749" s="320">
        <f t="shared" si="263"/>
        <v>76322148</v>
      </c>
      <c r="D749" s="320"/>
      <c r="E749" s="320"/>
      <c r="F749" s="347" t="s">
        <v>250</v>
      </c>
      <c r="G749" s="347" t="s">
        <v>250</v>
      </c>
      <c r="H749" s="347" t="s">
        <v>250</v>
      </c>
      <c r="I749" s="347" t="s">
        <v>250</v>
      </c>
      <c r="J749" s="347" t="s">
        <v>250</v>
      </c>
      <c r="K749" s="347" t="s">
        <v>250</v>
      </c>
      <c r="L749" s="356">
        <v>76322148</v>
      </c>
      <c r="M749" s="347" t="s">
        <v>250</v>
      </c>
      <c r="N749" s="356" t="s">
        <v>755</v>
      </c>
      <c r="O749" s="345"/>
      <c r="Q749" s="349">
        <f t="shared" si="274"/>
        <v>0</v>
      </c>
      <c r="S749" s="345"/>
      <c r="U749" s="349">
        <f t="shared" si="275"/>
        <v>0</v>
      </c>
    </row>
    <row r="750" spans="1:21" s="319" customFormat="1" ht="15" customHeight="1">
      <c r="A750" s="319">
        <v>740</v>
      </c>
      <c r="B750" s="319">
        <f t="shared" si="262"/>
        <v>7</v>
      </c>
      <c r="C750" s="320">
        <f t="shared" si="263"/>
        <v>7632215</v>
      </c>
      <c r="D750" s="320"/>
      <c r="E750" s="320"/>
      <c r="F750" s="347" t="s">
        <v>250</v>
      </c>
      <c r="G750" s="347" t="s">
        <v>250</v>
      </c>
      <c r="H750" s="347" t="s">
        <v>250</v>
      </c>
      <c r="I750" s="347" t="s">
        <v>250</v>
      </c>
      <c r="J750" s="347" t="s">
        <v>250</v>
      </c>
      <c r="K750" s="354">
        <v>7632215</v>
      </c>
      <c r="L750" s="347" t="s">
        <v>250</v>
      </c>
      <c r="M750" s="347" t="s">
        <v>250</v>
      </c>
      <c r="N750" s="354" t="s">
        <v>491</v>
      </c>
      <c r="O750" s="345"/>
      <c r="Q750" s="349">
        <f>O750-Q751-Q752-Q753-Q754-Q755-Q756</f>
        <v>0</v>
      </c>
      <c r="S750" s="345"/>
      <c r="U750" s="349">
        <f>S750+U751+U752+U753+U754+U755+U756</f>
        <v>0</v>
      </c>
    </row>
    <row r="751" spans="1:21" s="319" customFormat="1" ht="15" customHeight="1">
      <c r="A751" s="319">
        <v>741</v>
      </c>
      <c r="B751" s="319">
        <f t="shared" si="262"/>
        <v>8</v>
      </c>
      <c r="C751" s="320">
        <f t="shared" si="263"/>
        <v>76322151</v>
      </c>
      <c r="D751" s="320"/>
      <c r="E751" s="320"/>
      <c r="F751" s="347" t="s">
        <v>250</v>
      </c>
      <c r="G751" s="347" t="s">
        <v>250</v>
      </c>
      <c r="H751" s="347" t="s">
        <v>250</v>
      </c>
      <c r="I751" s="347" t="s">
        <v>250</v>
      </c>
      <c r="J751" s="347" t="s">
        <v>250</v>
      </c>
      <c r="K751" s="347" t="s">
        <v>250</v>
      </c>
      <c r="L751" s="356">
        <v>76322151</v>
      </c>
      <c r="M751" s="347" t="s">
        <v>250</v>
      </c>
      <c r="N751" s="356" t="s">
        <v>756</v>
      </c>
      <c r="O751" s="345"/>
      <c r="Q751" s="349">
        <f t="shared" ref="Q751:Q756" si="276">O751</f>
        <v>0</v>
      </c>
      <c r="S751" s="345"/>
      <c r="U751" s="349">
        <f t="shared" ref="U751:U756" si="277">S751</f>
        <v>0</v>
      </c>
    </row>
    <row r="752" spans="1:21" s="319" customFormat="1" ht="15" customHeight="1">
      <c r="A752" s="319">
        <v>742</v>
      </c>
      <c r="B752" s="319">
        <f t="shared" si="262"/>
        <v>8</v>
      </c>
      <c r="C752" s="320">
        <f t="shared" si="263"/>
        <v>76322152</v>
      </c>
      <c r="D752" s="320"/>
      <c r="E752" s="320"/>
      <c r="F752" s="347" t="s">
        <v>250</v>
      </c>
      <c r="G752" s="347" t="s">
        <v>250</v>
      </c>
      <c r="H752" s="347" t="s">
        <v>250</v>
      </c>
      <c r="I752" s="347" t="s">
        <v>250</v>
      </c>
      <c r="J752" s="347" t="s">
        <v>250</v>
      </c>
      <c r="K752" s="347" t="s">
        <v>250</v>
      </c>
      <c r="L752" s="356">
        <v>76322152</v>
      </c>
      <c r="M752" s="347" t="s">
        <v>250</v>
      </c>
      <c r="N752" s="356" t="s">
        <v>757</v>
      </c>
      <c r="O752" s="345"/>
      <c r="Q752" s="349">
        <f t="shared" si="276"/>
        <v>0</v>
      </c>
      <c r="S752" s="345"/>
      <c r="U752" s="349">
        <f t="shared" si="277"/>
        <v>0</v>
      </c>
    </row>
    <row r="753" spans="1:21" s="319" customFormat="1" ht="15" customHeight="1">
      <c r="A753" s="319">
        <v>743</v>
      </c>
      <c r="B753" s="319">
        <f t="shared" si="262"/>
        <v>8</v>
      </c>
      <c r="C753" s="320">
        <f t="shared" si="263"/>
        <v>76322153</v>
      </c>
      <c r="D753" s="320"/>
      <c r="E753" s="320"/>
      <c r="F753" s="347" t="s">
        <v>250</v>
      </c>
      <c r="G753" s="347" t="s">
        <v>250</v>
      </c>
      <c r="H753" s="347" t="s">
        <v>250</v>
      </c>
      <c r="I753" s="347" t="s">
        <v>250</v>
      </c>
      <c r="J753" s="347" t="s">
        <v>250</v>
      </c>
      <c r="K753" s="347" t="s">
        <v>250</v>
      </c>
      <c r="L753" s="356">
        <v>76322153</v>
      </c>
      <c r="M753" s="347" t="s">
        <v>250</v>
      </c>
      <c r="N753" s="356" t="s">
        <v>752</v>
      </c>
      <c r="O753" s="345"/>
      <c r="Q753" s="349">
        <f t="shared" si="276"/>
        <v>0</v>
      </c>
      <c r="S753" s="345"/>
      <c r="U753" s="349">
        <f t="shared" si="277"/>
        <v>0</v>
      </c>
    </row>
    <row r="754" spans="1:21" s="319" customFormat="1" ht="15" customHeight="1">
      <c r="A754" s="319">
        <v>744</v>
      </c>
      <c r="B754" s="319">
        <f t="shared" si="262"/>
        <v>8</v>
      </c>
      <c r="C754" s="320">
        <f t="shared" si="263"/>
        <v>76322154</v>
      </c>
      <c r="D754" s="320"/>
      <c r="E754" s="320"/>
      <c r="F754" s="347" t="s">
        <v>250</v>
      </c>
      <c r="G754" s="347" t="s">
        <v>250</v>
      </c>
      <c r="H754" s="347" t="s">
        <v>250</v>
      </c>
      <c r="I754" s="347" t="s">
        <v>250</v>
      </c>
      <c r="J754" s="347" t="s">
        <v>250</v>
      </c>
      <c r="K754" s="347" t="s">
        <v>250</v>
      </c>
      <c r="L754" s="356">
        <v>76322154</v>
      </c>
      <c r="M754" s="347" t="s">
        <v>250</v>
      </c>
      <c r="N754" s="356" t="s">
        <v>350</v>
      </c>
      <c r="O754" s="345"/>
      <c r="Q754" s="349">
        <f t="shared" si="276"/>
        <v>0</v>
      </c>
      <c r="S754" s="345"/>
      <c r="U754" s="349">
        <f t="shared" si="277"/>
        <v>0</v>
      </c>
    </row>
    <row r="755" spans="1:21" s="319" customFormat="1" ht="15" customHeight="1">
      <c r="A755" s="319">
        <v>745</v>
      </c>
      <c r="B755" s="319">
        <f t="shared" si="262"/>
        <v>8</v>
      </c>
      <c r="C755" s="320">
        <f t="shared" si="263"/>
        <v>76322155</v>
      </c>
      <c r="D755" s="320"/>
      <c r="E755" s="320"/>
      <c r="F755" s="347" t="s">
        <v>250</v>
      </c>
      <c r="G755" s="347" t="s">
        <v>250</v>
      </c>
      <c r="H755" s="347" t="s">
        <v>250</v>
      </c>
      <c r="I755" s="347" t="s">
        <v>250</v>
      </c>
      <c r="J755" s="347" t="s">
        <v>250</v>
      </c>
      <c r="K755" s="347" t="s">
        <v>250</v>
      </c>
      <c r="L755" s="356">
        <v>76322155</v>
      </c>
      <c r="M755" s="347" t="s">
        <v>250</v>
      </c>
      <c r="N755" s="356" t="s">
        <v>754</v>
      </c>
      <c r="O755" s="345"/>
      <c r="Q755" s="349">
        <f t="shared" si="276"/>
        <v>0</v>
      </c>
      <c r="S755" s="345"/>
      <c r="U755" s="349">
        <f t="shared" si="277"/>
        <v>0</v>
      </c>
    </row>
    <row r="756" spans="1:21" s="319" customFormat="1" ht="15" customHeight="1">
      <c r="A756" s="319">
        <v>746</v>
      </c>
      <c r="B756" s="319">
        <f t="shared" si="262"/>
        <v>8</v>
      </c>
      <c r="C756" s="320">
        <f t="shared" si="263"/>
        <v>76322158</v>
      </c>
      <c r="D756" s="320"/>
      <c r="E756" s="320"/>
      <c r="F756" s="347" t="s">
        <v>250</v>
      </c>
      <c r="G756" s="347" t="s">
        <v>250</v>
      </c>
      <c r="H756" s="347" t="s">
        <v>250</v>
      </c>
      <c r="I756" s="347" t="s">
        <v>250</v>
      </c>
      <c r="J756" s="347" t="s">
        <v>250</v>
      </c>
      <c r="K756" s="347" t="s">
        <v>250</v>
      </c>
      <c r="L756" s="356">
        <v>76322158</v>
      </c>
      <c r="M756" s="347" t="s">
        <v>250</v>
      </c>
      <c r="N756" s="356" t="s">
        <v>758</v>
      </c>
      <c r="O756" s="345"/>
      <c r="Q756" s="349">
        <f t="shared" si="276"/>
        <v>0</v>
      </c>
      <c r="S756" s="345"/>
      <c r="U756" s="349">
        <f t="shared" si="277"/>
        <v>0</v>
      </c>
    </row>
    <row r="757" spans="1:21" s="319" customFormat="1" ht="15" customHeight="1">
      <c r="A757" s="319">
        <v>747</v>
      </c>
      <c r="B757" s="319">
        <f t="shared" si="262"/>
        <v>7</v>
      </c>
      <c r="C757" s="320">
        <f t="shared" si="263"/>
        <v>7632218</v>
      </c>
      <c r="D757" s="320"/>
      <c r="E757" s="320"/>
      <c r="F757" s="347" t="s">
        <v>250</v>
      </c>
      <c r="G757" s="347" t="s">
        <v>250</v>
      </c>
      <c r="H757" s="347" t="s">
        <v>250</v>
      </c>
      <c r="I757" s="347" t="s">
        <v>250</v>
      </c>
      <c r="J757" s="347" t="s">
        <v>250</v>
      </c>
      <c r="K757" s="354">
        <v>7632218</v>
      </c>
      <c r="L757" s="347" t="s">
        <v>250</v>
      </c>
      <c r="M757" s="347" t="s">
        <v>250</v>
      </c>
      <c r="N757" s="354" t="s">
        <v>492</v>
      </c>
      <c r="O757" s="345"/>
      <c r="Q757" s="349">
        <f>O757</f>
        <v>0</v>
      </c>
      <c r="S757" s="345"/>
      <c r="U757" s="349">
        <f>S757</f>
        <v>0</v>
      </c>
    </row>
    <row r="758" spans="1:21" s="319" customFormat="1" ht="15" customHeight="1">
      <c r="A758" s="319">
        <v>748</v>
      </c>
      <c r="B758" s="319">
        <f t="shared" si="262"/>
        <v>6</v>
      </c>
      <c r="C758" s="320">
        <f t="shared" si="263"/>
        <v>763222</v>
      </c>
      <c r="D758" s="320"/>
      <c r="E758" s="320"/>
      <c r="F758" s="347" t="s">
        <v>250</v>
      </c>
      <c r="G758" s="347" t="s">
        <v>250</v>
      </c>
      <c r="H758" s="347" t="s">
        <v>250</v>
      </c>
      <c r="I758" s="347" t="s">
        <v>250</v>
      </c>
      <c r="J758" s="353">
        <v>763222</v>
      </c>
      <c r="K758" s="347" t="s">
        <v>250</v>
      </c>
      <c r="L758" s="347" t="s">
        <v>250</v>
      </c>
      <c r="M758" s="347" t="s">
        <v>250</v>
      </c>
      <c r="N758" s="353" t="s">
        <v>396</v>
      </c>
      <c r="O758" s="345"/>
      <c r="Q758" s="349">
        <f>O758-Q759-Q760-Q761</f>
        <v>0</v>
      </c>
      <c r="S758" s="345"/>
      <c r="U758" s="349">
        <f>S758+U759+U760+U761</f>
        <v>0</v>
      </c>
    </row>
    <row r="759" spans="1:21" s="319" customFormat="1" ht="15" customHeight="1">
      <c r="A759" s="319">
        <v>749</v>
      </c>
      <c r="B759" s="319">
        <f t="shared" si="262"/>
        <v>7</v>
      </c>
      <c r="C759" s="320">
        <f t="shared" si="263"/>
        <v>7632221</v>
      </c>
      <c r="D759" s="320"/>
      <c r="E759" s="320"/>
      <c r="F759" s="347" t="s">
        <v>250</v>
      </c>
      <c r="G759" s="347" t="s">
        <v>250</v>
      </c>
      <c r="H759" s="347" t="s">
        <v>250</v>
      </c>
      <c r="I759" s="347" t="s">
        <v>250</v>
      </c>
      <c r="J759" s="347" t="s">
        <v>250</v>
      </c>
      <c r="K759" s="354">
        <v>7632221</v>
      </c>
      <c r="L759" s="347" t="s">
        <v>250</v>
      </c>
      <c r="M759" s="347" t="s">
        <v>250</v>
      </c>
      <c r="N759" s="354" t="s">
        <v>759</v>
      </c>
      <c r="O759" s="345"/>
      <c r="Q759" s="349">
        <f t="shared" ref="Q759:Q761" si="278">O759</f>
        <v>0</v>
      </c>
      <c r="S759" s="345"/>
      <c r="U759" s="349">
        <f t="shared" ref="U759:U761" si="279">S759</f>
        <v>0</v>
      </c>
    </row>
    <row r="760" spans="1:21" s="319" customFormat="1" ht="15" customHeight="1">
      <c r="A760" s="319">
        <v>750</v>
      </c>
      <c r="B760" s="319">
        <f t="shared" si="262"/>
        <v>7</v>
      </c>
      <c r="C760" s="320">
        <f t="shared" si="263"/>
        <v>7632222</v>
      </c>
      <c r="D760" s="320"/>
      <c r="E760" s="320"/>
      <c r="F760" s="347" t="s">
        <v>250</v>
      </c>
      <c r="G760" s="347" t="s">
        <v>250</v>
      </c>
      <c r="H760" s="347" t="s">
        <v>250</v>
      </c>
      <c r="I760" s="347" t="s">
        <v>250</v>
      </c>
      <c r="J760" s="347" t="s">
        <v>250</v>
      </c>
      <c r="K760" s="354">
        <v>7632222</v>
      </c>
      <c r="L760" s="347" t="s">
        <v>250</v>
      </c>
      <c r="M760" s="347" t="s">
        <v>250</v>
      </c>
      <c r="N760" s="354" t="s">
        <v>760</v>
      </c>
      <c r="O760" s="345"/>
      <c r="Q760" s="349">
        <f t="shared" si="278"/>
        <v>0</v>
      </c>
      <c r="S760" s="345"/>
      <c r="U760" s="349">
        <f t="shared" si="279"/>
        <v>0</v>
      </c>
    </row>
    <row r="761" spans="1:21" s="319" customFormat="1" ht="15" customHeight="1">
      <c r="A761" s="319">
        <v>751</v>
      </c>
      <c r="B761" s="319">
        <f t="shared" si="262"/>
        <v>7</v>
      </c>
      <c r="C761" s="320">
        <f t="shared" si="263"/>
        <v>7632228</v>
      </c>
      <c r="D761" s="320"/>
      <c r="E761" s="320"/>
      <c r="F761" s="347" t="s">
        <v>250</v>
      </c>
      <c r="G761" s="347" t="s">
        <v>250</v>
      </c>
      <c r="H761" s="347" t="s">
        <v>250</v>
      </c>
      <c r="I761" s="347" t="s">
        <v>250</v>
      </c>
      <c r="J761" s="347" t="s">
        <v>250</v>
      </c>
      <c r="K761" s="354">
        <v>7632228</v>
      </c>
      <c r="L761" s="347" t="s">
        <v>250</v>
      </c>
      <c r="M761" s="347" t="s">
        <v>250</v>
      </c>
      <c r="N761" s="354" t="s">
        <v>761</v>
      </c>
      <c r="O761" s="345"/>
      <c r="Q761" s="349">
        <f t="shared" si="278"/>
        <v>0</v>
      </c>
      <c r="S761" s="345"/>
      <c r="U761" s="349">
        <f t="shared" si="279"/>
        <v>0</v>
      </c>
    </row>
    <row r="762" spans="1:21" s="319" customFormat="1" ht="15" customHeight="1">
      <c r="A762" s="319">
        <v>752</v>
      </c>
      <c r="B762" s="319">
        <f t="shared" si="262"/>
        <v>5</v>
      </c>
      <c r="C762" s="320">
        <f t="shared" si="263"/>
        <v>76323</v>
      </c>
      <c r="D762" s="320"/>
      <c r="E762" s="320"/>
      <c r="F762" s="347" t="s">
        <v>250</v>
      </c>
      <c r="G762" s="347" t="s">
        <v>250</v>
      </c>
      <c r="H762" s="347" t="s">
        <v>250</v>
      </c>
      <c r="I762" s="348">
        <v>76323</v>
      </c>
      <c r="J762" s="347" t="s">
        <v>250</v>
      </c>
      <c r="K762" s="347" t="s">
        <v>250</v>
      </c>
      <c r="L762" s="347" t="s">
        <v>250</v>
      </c>
      <c r="M762" s="347" t="s">
        <v>250</v>
      </c>
      <c r="N762" s="348" t="s">
        <v>762</v>
      </c>
      <c r="O762" s="345"/>
      <c r="Q762" s="349">
        <f>O762-SUM(Q763:Q784)</f>
        <v>0</v>
      </c>
      <c r="S762" s="345"/>
      <c r="U762" s="349">
        <f>S762+U763+U764+U776+U777+U781+U782+U783+U784</f>
        <v>0</v>
      </c>
    </row>
    <row r="763" spans="1:21" s="319" customFormat="1" ht="15" customHeight="1">
      <c r="A763" s="319">
        <v>753</v>
      </c>
      <c r="B763" s="319">
        <f t="shared" si="262"/>
        <v>6</v>
      </c>
      <c r="C763" s="320">
        <f t="shared" si="263"/>
        <v>763231</v>
      </c>
      <c r="D763" s="320"/>
      <c r="E763" s="320"/>
      <c r="F763" s="347" t="s">
        <v>250</v>
      </c>
      <c r="G763" s="347" t="s">
        <v>250</v>
      </c>
      <c r="H763" s="347" t="s">
        <v>250</v>
      </c>
      <c r="I763" s="347" t="s">
        <v>250</v>
      </c>
      <c r="J763" s="353">
        <v>763231</v>
      </c>
      <c r="K763" s="347" t="s">
        <v>250</v>
      </c>
      <c r="L763" s="347" t="s">
        <v>250</v>
      </c>
      <c r="M763" s="347" t="s">
        <v>250</v>
      </c>
      <c r="N763" s="353" t="s">
        <v>763</v>
      </c>
      <c r="O763" s="345"/>
      <c r="Q763" s="349">
        <f>O763</f>
        <v>0</v>
      </c>
      <c r="S763" s="345"/>
      <c r="U763" s="349">
        <f>S763</f>
        <v>0</v>
      </c>
    </row>
    <row r="764" spans="1:21" s="319" customFormat="1" ht="15" customHeight="1">
      <c r="A764" s="319">
        <v>754</v>
      </c>
      <c r="B764" s="319">
        <f t="shared" si="262"/>
        <v>6</v>
      </c>
      <c r="C764" s="320">
        <f t="shared" si="263"/>
        <v>763232</v>
      </c>
      <c r="D764" s="320"/>
      <c r="E764" s="320"/>
      <c r="F764" s="347" t="s">
        <v>250</v>
      </c>
      <c r="G764" s="347" t="s">
        <v>250</v>
      </c>
      <c r="H764" s="347" t="s">
        <v>250</v>
      </c>
      <c r="I764" s="347" t="s">
        <v>250</v>
      </c>
      <c r="J764" s="353">
        <v>763232</v>
      </c>
      <c r="K764" s="347" t="s">
        <v>250</v>
      </c>
      <c r="L764" s="347" t="s">
        <v>250</v>
      </c>
      <c r="M764" s="347" t="s">
        <v>250</v>
      </c>
      <c r="N764" s="353" t="s">
        <v>498</v>
      </c>
      <c r="O764" s="345"/>
      <c r="Q764" s="349">
        <f>O764-Q765-Q766-Q767-Q768-Q769-Q770-Q771-Q772-Q773-Q774-Q775</f>
        <v>0</v>
      </c>
      <c r="S764" s="345"/>
      <c r="U764" s="349">
        <f>S764+U765+U771+U775</f>
        <v>0</v>
      </c>
    </row>
    <row r="765" spans="1:21" s="319" customFormat="1" ht="15" customHeight="1">
      <c r="A765" s="319">
        <v>755</v>
      </c>
      <c r="B765" s="319">
        <f t="shared" si="262"/>
        <v>7</v>
      </c>
      <c r="C765" s="320">
        <f t="shared" si="263"/>
        <v>7632321</v>
      </c>
      <c r="D765" s="320"/>
      <c r="E765" s="320"/>
      <c r="F765" s="347" t="s">
        <v>250</v>
      </c>
      <c r="G765" s="347" t="s">
        <v>250</v>
      </c>
      <c r="H765" s="347" t="s">
        <v>250</v>
      </c>
      <c r="I765" s="347" t="s">
        <v>250</v>
      </c>
      <c r="J765" s="347" t="s">
        <v>250</v>
      </c>
      <c r="K765" s="354">
        <v>7632321</v>
      </c>
      <c r="L765" s="347" t="s">
        <v>250</v>
      </c>
      <c r="M765" s="347" t="s">
        <v>250</v>
      </c>
      <c r="N765" s="354" t="s">
        <v>764</v>
      </c>
      <c r="O765" s="345"/>
      <c r="Q765" s="349">
        <f>O765-Q766-Q767-Q768-Q769-Q770</f>
        <v>0</v>
      </c>
      <c r="S765" s="345"/>
      <c r="U765" s="349">
        <f>S765+U766+U767+U768+U769+U770</f>
        <v>0</v>
      </c>
    </row>
    <row r="766" spans="1:21" s="319" customFormat="1" ht="15" customHeight="1">
      <c r="A766" s="319">
        <v>756</v>
      </c>
      <c r="B766" s="319">
        <f t="shared" si="262"/>
        <v>8</v>
      </c>
      <c r="C766" s="320">
        <f t="shared" si="263"/>
        <v>76323211</v>
      </c>
      <c r="D766" s="320"/>
      <c r="E766" s="320"/>
      <c r="F766" s="347" t="s">
        <v>250</v>
      </c>
      <c r="G766" s="347" t="s">
        <v>250</v>
      </c>
      <c r="H766" s="347" t="s">
        <v>250</v>
      </c>
      <c r="I766" s="347" t="s">
        <v>250</v>
      </c>
      <c r="J766" s="347" t="s">
        <v>250</v>
      </c>
      <c r="K766" s="347" t="s">
        <v>250</v>
      </c>
      <c r="L766" s="356">
        <v>76323211</v>
      </c>
      <c r="M766" s="347" t="s">
        <v>250</v>
      </c>
      <c r="N766" s="356" t="s">
        <v>765</v>
      </c>
      <c r="O766" s="345"/>
      <c r="Q766" s="349">
        <f t="shared" ref="Q766:Q770" si="280">O766</f>
        <v>0</v>
      </c>
      <c r="S766" s="345"/>
      <c r="U766" s="349">
        <f t="shared" ref="U766:U770" si="281">S766</f>
        <v>0</v>
      </c>
    </row>
    <row r="767" spans="1:21" s="319" customFormat="1" ht="15" customHeight="1">
      <c r="A767" s="319">
        <v>757</v>
      </c>
      <c r="B767" s="319">
        <f t="shared" si="262"/>
        <v>8</v>
      </c>
      <c r="C767" s="320">
        <f t="shared" si="263"/>
        <v>76323212</v>
      </c>
      <c r="D767" s="320"/>
      <c r="E767" s="320"/>
      <c r="F767" s="347" t="s">
        <v>250</v>
      </c>
      <c r="G767" s="347" t="s">
        <v>250</v>
      </c>
      <c r="H767" s="347" t="s">
        <v>250</v>
      </c>
      <c r="I767" s="347" t="s">
        <v>250</v>
      </c>
      <c r="J767" s="347" t="s">
        <v>250</v>
      </c>
      <c r="K767" s="347" t="s">
        <v>250</v>
      </c>
      <c r="L767" s="356">
        <v>76323212</v>
      </c>
      <c r="M767" s="347" t="s">
        <v>250</v>
      </c>
      <c r="N767" s="356" t="s">
        <v>766</v>
      </c>
      <c r="O767" s="345"/>
      <c r="Q767" s="349">
        <f t="shared" si="280"/>
        <v>0</v>
      </c>
      <c r="S767" s="345"/>
      <c r="U767" s="349">
        <f t="shared" si="281"/>
        <v>0</v>
      </c>
    </row>
    <row r="768" spans="1:21" s="319" customFormat="1" ht="15" customHeight="1">
      <c r="A768" s="319">
        <v>758</v>
      </c>
      <c r="B768" s="319">
        <f t="shared" si="262"/>
        <v>8</v>
      </c>
      <c r="C768" s="320">
        <f t="shared" si="263"/>
        <v>76323213</v>
      </c>
      <c r="D768" s="320"/>
      <c r="E768" s="320"/>
      <c r="F768" s="347" t="s">
        <v>250</v>
      </c>
      <c r="G768" s="347" t="s">
        <v>250</v>
      </c>
      <c r="H768" s="347" t="s">
        <v>250</v>
      </c>
      <c r="I768" s="347" t="s">
        <v>250</v>
      </c>
      <c r="J768" s="347" t="s">
        <v>250</v>
      </c>
      <c r="K768" s="347" t="s">
        <v>250</v>
      </c>
      <c r="L768" s="356">
        <v>76323213</v>
      </c>
      <c r="M768" s="347" t="s">
        <v>250</v>
      </c>
      <c r="N768" s="356" t="s">
        <v>767</v>
      </c>
      <c r="O768" s="345"/>
      <c r="Q768" s="349">
        <f t="shared" si="280"/>
        <v>0</v>
      </c>
      <c r="S768" s="345"/>
      <c r="U768" s="349">
        <f t="shared" si="281"/>
        <v>0</v>
      </c>
    </row>
    <row r="769" spans="1:21" s="319" customFormat="1" ht="15" customHeight="1">
      <c r="A769" s="319">
        <v>759</v>
      </c>
      <c r="B769" s="319">
        <f t="shared" si="262"/>
        <v>8</v>
      </c>
      <c r="C769" s="320">
        <f t="shared" si="263"/>
        <v>76323214</v>
      </c>
      <c r="D769" s="320"/>
      <c r="E769" s="320"/>
      <c r="F769" s="347" t="s">
        <v>250</v>
      </c>
      <c r="G769" s="347" t="s">
        <v>250</v>
      </c>
      <c r="H769" s="347" t="s">
        <v>250</v>
      </c>
      <c r="I769" s="347" t="s">
        <v>250</v>
      </c>
      <c r="J769" s="347" t="s">
        <v>250</v>
      </c>
      <c r="K769" s="347" t="s">
        <v>250</v>
      </c>
      <c r="L769" s="356">
        <v>76323214</v>
      </c>
      <c r="M769" s="347" t="s">
        <v>250</v>
      </c>
      <c r="N769" s="356" t="s">
        <v>1434</v>
      </c>
      <c r="O769" s="345"/>
      <c r="Q769" s="349">
        <f t="shared" si="280"/>
        <v>0</v>
      </c>
      <c r="S769" s="345"/>
      <c r="U769" s="349">
        <f t="shared" si="281"/>
        <v>0</v>
      </c>
    </row>
    <row r="770" spans="1:21" s="319" customFormat="1" ht="15" customHeight="1">
      <c r="A770" s="319">
        <v>760</v>
      </c>
      <c r="B770" s="319">
        <f t="shared" si="262"/>
        <v>8</v>
      </c>
      <c r="C770" s="320">
        <f t="shared" si="263"/>
        <v>76323218</v>
      </c>
      <c r="D770" s="320"/>
      <c r="E770" s="320"/>
      <c r="F770" s="347" t="s">
        <v>250</v>
      </c>
      <c r="G770" s="347" t="s">
        <v>250</v>
      </c>
      <c r="H770" s="347" t="s">
        <v>250</v>
      </c>
      <c r="I770" s="347" t="s">
        <v>250</v>
      </c>
      <c r="J770" s="347" t="s">
        <v>250</v>
      </c>
      <c r="K770" s="347" t="s">
        <v>250</v>
      </c>
      <c r="L770" s="356">
        <v>76323218</v>
      </c>
      <c r="M770" s="347" t="s">
        <v>250</v>
      </c>
      <c r="N770" s="356" t="s">
        <v>769</v>
      </c>
      <c r="O770" s="345"/>
      <c r="Q770" s="349">
        <f t="shared" si="280"/>
        <v>0</v>
      </c>
      <c r="S770" s="345"/>
      <c r="U770" s="349">
        <f t="shared" si="281"/>
        <v>0</v>
      </c>
    </row>
    <row r="771" spans="1:21" s="319" customFormat="1" ht="15" customHeight="1">
      <c r="A771" s="319">
        <v>761</v>
      </c>
      <c r="B771" s="319">
        <f t="shared" si="262"/>
        <v>7</v>
      </c>
      <c r="C771" s="320">
        <f t="shared" si="263"/>
        <v>7632322</v>
      </c>
      <c r="D771" s="320"/>
      <c r="E771" s="320"/>
      <c r="F771" s="347" t="s">
        <v>250</v>
      </c>
      <c r="G771" s="347" t="s">
        <v>250</v>
      </c>
      <c r="H771" s="347" t="s">
        <v>250</v>
      </c>
      <c r="I771" s="347" t="s">
        <v>250</v>
      </c>
      <c r="J771" s="347" t="s">
        <v>250</v>
      </c>
      <c r="K771" s="354">
        <v>7632322</v>
      </c>
      <c r="L771" s="347" t="s">
        <v>250</v>
      </c>
      <c r="M771" s="347" t="s">
        <v>250</v>
      </c>
      <c r="N771" s="354" t="s">
        <v>770</v>
      </c>
      <c r="O771" s="345"/>
      <c r="Q771" s="349">
        <f>O771-Q772-Q773-Q774</f>
        <v>0</v>
      </c>
      <c r="S771" s="345"/>
      <c r="U771" s="349">
        <f>S771+U772+U773+U774</f>
        <v>0</v>
      </c>
    </row>
    <row r="772" spans="1:21" s="319" customFormat="1" ht="15" customHeight="1">
      <c r="A772" s="319">
        <v>762</v>
      </c>
      <c r="B772" s="319">
        <f t="shared" si="262"/>
        <v>8</v>
      </c>
      <c r="C772" s="320">
        <f t="shared" si="263"/>
        <v>76323221</v>
      </c>
      <c r="D772" s="320"/>
      <c r="E772" s="320"/>
      <c r="F772" s="347" t="s">
        <v>250</v>
      </c>
      <c r="G772" s="347" t="s">
        <v>250</v>
      </c>
      <c r="H772" s="347" t="s">
        <v>250</v>
      </c>
      <c r="I772" s="347" t="s">
        <v>250</v>
      </c>
      <c r="J772" s="347" t="s">
        <v>250</v>
      </c>
      <c r="K772" s="347" t="s">
        <v>250</v>
      </c>
      <c r="L772" s="356">
        <v>76323221</v>
      </c>
      <c r="M772" s="347" t="s">
        <v>250</v>
      </c>
      <c r="N772" s="356" t="s">
        <v>771</v>
      </c>
      <c r="O772" s="345"/>
      <c r="Q772" s="349">
        <f t="shared" ref="Q772:Q774" si="282">O772</f>
        <v>0</v>
      </c>
      <c r="S772" s="345"/>
      <c r="U772" s="349">
        <f t="shared" ref="U772:U774" si="283">S772</f>
        <v>0</v>
      </c>
    </row>
    <row r="773" spans="1:21" s="319" customFormat="1" ht="15" customHeight="1">
      <c r="A773" s="319">
        <v>763</v>
      </c>
      <c r="B773" s="319">
        <f t="shared" si="262"/>
        <v>8</v>
      </c>
      <c r="C773" s="320">
        <f t="shared" si="263"/>
        <v>76323222</v>
      </c>
      <c r="D773" s="320"/>
      <c r="E773" s="320"/>
      <c r="F773" s="347" t="s">
        <v>250</v>
      </c>
      <c r="G773" s="347" t="s">
        <v>250</v>
      </c>
      <c r="H773" s="347" t="s">
        <v>250</v>
      </c>
      <c r="I773" s="347" t="s">
        <v>250</v>
      </c>
      <c r="J773" s="347" t="s">
        <v>250</v>
      </c>
      <c r="K773" s="347" t="s">
        <v>250</v>
      </c>
      <c r="L773" s="356">
        <v>76323222</v>
      </c>
      <c r="M773" s="347" t="s">
        <v>250</v>
      </c>
      <c r="N773" s="356" t="s">
        <v>772</v>
      </c>
      <c r="O773" s="345"/>
      <c r="Q773" s="349">
        <f t="shared" si="282"/>
        <v>0</v>
      </c>
      <c r="S773" s="345"/>
      <c r="U773" s="349">
        <f t="shared" si="283"/>
        <v>0</v>
      </c>
    </row>
    <row r="774" spans="1:21" s="319" customFormat="1" ht="15" customHeight="1">
      <c r="A774" s="319">
        <v>764</v>
      </c>
      <c r="B774" s="319">
        <f t="shared" si="262"/>
        <v>8</v>
      </c>
      <c r="C774" s="320">
        <f t="shared" si="263"/>
        <v>76323228</v>
      </c>
      <c r="D774" s="320"/>
      <c r="E774" s="320"/>
      <c r="F774" s="347" t="s">
        <v>250</v>
      </c>
      <c r="G774" s="347" t="s">
        <v>250</v>
      </c>
      <c r="H774" s="347" t="s">
        <v>250</v>
      </c>
      <c r="I774" s="347" t="s">
        <v>250</v>
      </c>
      <c r="J774" s="347" t="s">
        <v>250</v>
      </c>
      <c r="K774" s="347" t="s">
        <v>250</v>
      </c>
      <c r="L774" s="356">
        <v>76323228</v>
      </c>
      <c r="M774" s="347" t="s">
        <v>250</v>
      </c>
      <c r="N774" s="356" t="s">
        <v>773</v>
      </c>
      <c r="O774" s="345"/>
      <c r="Q774" s="349">
        <f t="shared" si="282"/>
        <v>0</v>
      </c>
      <c r="S774" s="345"/>
      <c r="U774" s="349">
        <f t="shared" si="283"/>
        <v>0</v>
      </c>
    </row>
    <row r="775" spans="1:21" s="319" customFormat="1" ht="15" customHeight="1">
      <c r="A775" s="319">
        <v>765</v>
      </c>
      <c r="B775" s="319">
        <f t="shared" si="262"/>
        <v>7</v>
      </c>
      <c r="C775" s="320">
        <f t="shared" si="263"/>
        <v>7632328</v>
      </c>
      <c r="D775" s="320"/>
      <c r="E775" s="320"/>
      <c r="F775" s="347" t="s">
        <v>250</v>
      </c>
      <c r="G775" s="347" t="s">
        <v>250</v>
      </c>
      <c r="H775" s="347" t="s">
        <v>250</v>
      </c>
      <c r="I775" s="347" t="s">
        <v>250</v>
      </c>
      <c r="J775" s="347" t="s">
        <v>250</v>
      </c>
      <c r="K775" s="354">
        <v>7632328</v>
      </c>
      <c r="L775" s="347" t="s">
        <v>250</v>
      </c>
      <c r="M775" s="347" t="s">
        <v>250</v>
      </c>
      <c r="N775" s="354" t="s">
        <v>774</v>
      </c>
      <c r="O775" s="345"/>
      <c r="Q775" s="349">
        <f>O775</f>
        <v>0</v>
      </c>
      <c r="S775" s="345"/>
      <c r="U775" s="349">
        <f>S775</f>
        <v>0</v>
      </c>
    </row>
    <row r="776" spans="1:21" s="319" customFormat="1" ht="15" customHeight="1">
      <c r="A776" s="319">
        <v>766</v>
      </c>
      <c r="B776" s="319">
        <f t="shared" si="262"/>
        <v>6</v>
      </c>
      <c r="C776" s="320">
        <f t="shared" si="263"/>
        <v>763233</v>
      </c>
      <c r="D776" s="320"/>
      <c r="E776" s="320"/>
      <c r="F776" s="347" t="s">
        <v>250</v>
      </c>
      <c r="G776" s="347" t="s">
        <v>250</v>
      </c>
      <c r="H776" s="347" t="s">
        <v>250</v>
      </c>
      <c r="I776" s="347" t="s">
        <v>250</v>
      </c>
      <c r="J776" s="353">
        <v>763233</v>
      </c>
      <c r="K776" s="347" t="s">
        <v>250</v>
      </c>
      <c r="L776" s="347" t="s">
        <v>250</v>
      </c>
      <c r="M776" s="347" t="s">
        <v>250</v>
      </c>
      <c r="N776" s="353" t="s">
        <v>398</v>
      </c>
      <c r="O776" s="345"/>
      <c r="Q776" s="349">
        <f>O776</f>
        <v>0</v>
      </c>
      <c r="S776" s="345"/>
      <c r="U776" s="349">
        <f>S776</f>
        <v>0</v>
      </c>
    </row>
    <row r="777" spans="1:21" s="319" customFormat="1" ht="15" customHeight="1">
      <c r="A777" s="319">
        <v>767</v>
      </c>
      <c r="B777" s="319">
        <f t="shared" si="262"/>
        <v>6</v>
      </c>
      <c r="C777" s="320">
        <f t="shared" si="263"/>
        <v>763234</v>
      </c>
      <c r="D777" s="320"/>
      <c r="E777" s="320"/>
      <c r="F777" s="347" t="s">
        <v>250</v>
      </c>
      <c r="G777" s="347" t="s">
        <v>250</v>
      </c>
      <c r="H777" s="347" t="s">
        <v>250</v>
      </c>
      <c r="I777" s="347" t="s">
        <v>250</v>
      </c>
      <c r="J777" s="353">
        <v>763234</v>
      </c>
      <c r="K777" s="347" t="s">
        <v>250</v>
      </c>
      <c r="L777" s="347" t="s">
        <v>250</v>
      </c>
      <c r="M777" s="347" t="s">
        <v>250</v>
      </c>
      <c r="N777" s="353" t="s">
        <v>399</v>
      </c>
      <c r="O777" s="345"/>
      <c r="Q777" s="349">
        <f>O777-Q778-Q779-Q780</f>
        <v>0</v>
      </c>
      <c r="S777" s="345"/>
      <c r="U777" s="349">
        <f>S777+U778+U779+U780</f>
        <v>0</v>
      </c>
    </row>
    <row r="778" spans="1:21" s="319" customFormat="1" ht="15" customHeight="1">
      <c r="A778" s="319">
        <v>768</v>
      </c>
      <c r="B778" s="319">
        <f t="shared" si="262"/>
        <v>7</v>
      </c>
      <c r="C778" s="320">
        <f t="shared" si="263"/>
        <v>7632341</v>
      </c>
      <c r="D778" s="320"/>
      <c r="E778" s="320"/>
      <c r="F778" s="347" t="s">
        <v>250</v>
      </c>
      <c r="G778" s="347" t="s">
        <v>250</v>
      </c>
      <c r="H778" s="347" t="s">
        <v>250</v>
      </c>
      <c r="I778" s="347" t="s">
        <v>250</v>
      </c>
      <c r="J778" s="347" t="s">
        <v>250</v>
      </c>
      <c r="K778" s="354">
        <v>7632341</v>
      </c>
      <c r="L778" s="347" t="s">
        <v>250</v>
      </c>
      <c r="M778" s="347" t="s">
        <v>250</v>
      </c>
      <c r="N778" s="354" t="s">
        <v>399</v>
      </c>
      <c r="O778" s="345"/>
      <c r="Q778" s="349">
        <f t="shared" ref="Q778:Q780" si="284">O778</f>
        <v>0</v>
      </c>
      <c r="S778" s="345"/>
      <c r="U778" s="349">
        <f t="shared" ref="U778:U780" si="285">S778</f>
        <v>0</v>
      </c>
    </row>
    <row r="779" spans="1:21" s="319" customFormat="1" ht="15" customHeight="1">
      <c r="A779" s="319">
        <v>769</v>
      </c>
      <c r="B779" s="319">
        <f t="shared" ref="B779:B839" si="286">LEN(C779)</f>
        <v>7</v>
      </c>
      <c r="C779" s="320">
        <f t="shared" ref="C779:C839" si="287">MAX(F779:M779)</f>
        <v>7632342</v>
      </c>
      <c r="D779" s="320"/>
      <c r="E779" s="320"/>
      <c r="F779" s="347" t="s">
        <v>250</v>
      </c>
      <c r="G779" s="347" t="s">
        <v>250</v>
      </c>
      <c r="H779" s="347" t="s">
        <v>250</v>
      </c>
      <c r="I779" s="347" t="s">
        <v>250</v>
      </c>
      <c r="J779" s="347" t="s">
        <v>250</v>
      </c>
      <c r="K779" s="354">
        <v>7632342</v>
      </c>
      <c r="L779" s="347" t="s">
        <v>250</v>
      </c>
      <c r="M779" s="347" t="s">
        <v>250</v>
      </c>
      <c r="N779" s="354" t="s">
        <v>1317</v>
      </c>
      <c r="O779" s="345"/>
      <c r="Q779" s="349">
        <f t="shared" si="284"/>
        <v>0</v>
      </c>
      <c r="S779" s="345"/>
      <c r="U779" s="349">
        <f t="shared" si="285"/>
        <v>0</v>
      </c>
    </row>
    <row r="780" spans="1:21" s="319" customFormat="1" ht="15" customHeight="1">
      <c r="A780" s="319">
        <v>770</v>
      </c>
      <c r="B780" s="319">
        <f t="shared" si="286"/>
        <v>7</v>
      </c>
      <c r="C780" s="320">
        <f t="shared" si="287"/>
        <v>7632348</v>
      </c>
      <c r="D780" s="320"/>
      <c r="E780" s="320"/>
      <c r="F780" s="347" t="s">
        <v>250</v>
      </c>
      <c r="G780" s="347" t="s">
        <v>250</v>
      </c>
      <c r="H780" s="347" t="s">
        <v>250</v>
      </c>
      <c r="I780" s="347" t="s">
        <v>250</v>
      </c>
      <c r="J780" s="347" t="s">
        <v>250</v>
      </c>
      <c r="K780" s="354">
        <v>7632348</v>
      </c>
      <c r="L780" s="347" t="s">
        <v>250</v>
      </c>
      <c r="M780" s="347" t="s">
        <v>250</v>
      </c>
      <c r="N780" s="354" t="s">
        <v>776</v>
      </c>
      <c r="O780" s="345"/>
      <c r="Q780" s="349">
        <f t="shared" si="284"/>
        <v>0</v>
      </c>
      <c r="S780" s="345"/>
      <c r="U780" s="349">
        <f t="shared" si="285"/>
        <v>0</v>
      </c>
    </row>
    <row r="781" spans="1:21" s="319" customFormat="1" ht="15" customHeight="1">
      <c r="A781" s="319">
        <v>771</v>
      </c>
      <c r="B781" s="319">
        <f t="shared" si="286"/>
        <v>6</v>
      </c>
      <c r="C781" s="320">
        <f t="shared" si="287"/>
        <v>763235</v>
      </c>
      <c r="D781" s="320"/>
      <c r="E781" s="320"/>
      <c r="F781" s="347" t="s">
        <v>250</v>
      </c>
      <c r="G781" s="347" t="s">
        <v>250</v>
      </c>
      <c r="H781" s="347" t="s">
        <v>250</v>
      </c>
      <c r="I781" s="347" t="s">
        <v>250</v>
      </c>
      <c r="J781" s="353">
        <v>763235</v>
      </c>
      <c r="K781" s="347" t="s">
        <v>250</v>
      </c>
      <c r="L781" s="347" t="s">
        <v>250</v>
      </c>
      <c r="M781" s="347" t="s">
        <v>250</v>
      </c>
      <c r="N781" s="353" t="s">
        <v>777</v>
      </c>
      <c r="O781" s="345"/>
      <c r="Q781" s="349">
        <f>O781</f>
        <v>0</v>
      </c>
      <c r="S781" s="345"/>
      <c r="U781" s="349">
        <f>S781</f>
        <v>0</v>
      </c>
    </row>
    <row r="782" spans="1:21" s="319" customFormat="1" ht="15" customHeight="1">
      <c r="A782" s="319">
        <v>772</v>
      </c>
      <c r="B782" s="319">
        <f t="shared" si="286"/>
        <v>6</v>
      </c>
      <c r="C782" s="320">
        <f t="shared" si="287"/>
        <v>763236</v>
      </c>
      <c r="D782" s="320"/>
      <c r="E782" s="320"/>
      <c r="F782" s="347" t="s">
        <v>250</v>
      </c>
      <c r="G782" s="347" t="s">
        <v>250</v>
      </c>
      <c r="H782" s="347" t="s">
        <v>250</v>
      </c>
      <c r="I782" s="347" t="s">
        <v>250</v>
      </c>
      <c r="J782" s="353">
        <v>763236</v>
      </c>
      <c r="K782" s="347" t="s">
        <v>250</v>
      </c>
      <c r="L782" s="347" t="s">
        <v>250</v>
      </c>
      <c r="M782" s="347" t="s">
        <v>250</v>
      </c>
      <c r="N782" s="353" t="s">
        <v>778</v>
      </c>
      <c r="O782" s="345"/>
      <c r="Q782" s="349">
        <f t="shared" ref="Q782:Q784" si="288">O782</f>
        <v>0</v>
      </c>
      <c r="S782" s="345"/>
      <c r="U782" s="349">
        <f t="shared" ref="U782:U784" si="289">S782</f>
        <v>0</v>
      </c>
    </row>
    <row r="783" spans="1:21" s="319" customFormat="1" ht="15" customHeight="1">
      <c r="A783" s="319">
        <v>773</v>
      </c>
      <c r="B783" s="319">
        <f t="shared" si="286"/>
        <v>6</v>
      </c>
      <c r="C783" s="320">
        <f t="shared" si="287"/>
        <v>763237</v>
      </c>
      <c r="D783" s="320"/>
      <c r="E783" s="320"/>
      <c r="F783" s="347" t="s">
        <v>250</v>
      </c>
      <c r="G783" s="347" t="s">
        <v>250</v>
      </c>
      <c r="H783" s="347" t="s">
        <v>250</v>
      </c>
      <c r="I783" s="347" t="s">
        <v>250</v>
      </c>
      <c r="J783" s="353">
        <v>763237</v>
      </c>
      <c r="K783" s="347" t="s">
        <v>250</v>
      </c>
      <c r="L783" s="347" t="s">
        <v>250</v>
      </c>
      <c r="M783" s="347" t="s">
        <v>250</v>
      </c>
      <c r="N783" s="353" t="s">
        <v>306</v>
      </c>
      <c r="O783" s="345"/>
      <c r="Q783" s="349">
        <f t="shared" si="288"/>
        <v>0</v>
      </c>
      <c r="S783" s="345"/>
      <c r="U783" s="349">
        <f t="shared" si="289"/>
        <v>0</v>
      </c>
    </row>
    <row r="784" spans="1:21" s="319" customFormat="1" ht="15" customHeight="1">
      <c r="A784" s="319">
        <v>774</v>
      </c>
      <c r="B784" s="319">
        <f t="shared" si="286"/>
        <v>6</v>
      </c>
      <c r="C784" s="320">
        <f t="shared" si="287"/>
        <v>763238</v>
      </c>
      <c r="D784" s="320"/>
      <c r="E784" s="320"/>
      <c r="F784" s="347" t="s">
        <v>250</v>
      </c>
      <c r="G784" s="347" t="s">
        <v>250</v>
      </c>
      <c r="H784" s="347" t="s">
        <v>250</v>
      </c>
      <c r="I784" s="347" t="s">
        <v>250</v>
      </c>
      <c r="J784" s="353">
        <v>763238</v>
      </c>
      <c r="K784" s="347" t="s">
        <v>250</v>
      </c>
      <c r="L784" s="347" t="s">
        <v>250</v>
      </c>
      <c r="M784" s="347" t="s">
        <v>250</v>
      </c>
      <c r="N784" s="353" t="s">
        <v>403</v>
      </c>
      <c r="O784" s="345"/>
      <c r="Q784" s="349">
        <f t="shared" si="288"/>
        <v>0</v>
      </c>
      <c r="S784" s="345"/>
      <c r="U784" s="349">
        <f t="shared" si="289"/>
        <v>0</v>
      </c>
    </row>
    <row r="785" spans="1:21" s="319" customFormat="1" ht="15" customHeight="1">
      <c r="A785" s="319">
        <v>775</v>
      </c>
      <c r="B785" s="319">
        <f t="shared" si="286"/>
        <v>5</v>
      </c>
      <c r="C785" s="320">
        <f t="shared" si="287"/>
        <v>76324</v>
      </c>
      <c r="D785" s="320"/>
      <c r="E785" s="320"/>
      <c r="F785" s="347" t="s">
        <v>250</v>
      </c>
      <c r="G785" s="347" t="s">
        <v>250</v>
      </c>
      <c r="H785" s="347" t="s">
        <v>250</v>
      </c>
      <c r="I785" s="348">
        <v>76324</v>
      </c>
      <c r="J785" s="347" t="s">
        <v>250</v>
      </c>
      <c r="K785" s="347" t="s">
        <v>250</v>
      </c>
      <c r="L785" s="347" t="s">
        <v>250</v>
      </c>
      <c r="M785" s="347" t="s">
        <v>250</v>
      </c>
      <c r="N785" s="348" t="s">
        <v>779</v>
      </c>
      <c r="O785" s="345"/>
      <c r="Q785" s="349">
        <f>O785-Q786-Q787-Q788-Q789-Q790-Q791</f>
        <v>0</v>
      </c>
      <c r="S785" s="345"/>
      <c r="U785" s="349">
        <f>S785+U786+U790+U791</f>
        <v>0</v>
      </c>
    </row>
    <row r="786" spans="1:21" s="319" customFormat="1" ht="15" customHeight="1">
      <c r="A786" s="319">
        <v>776</v>
      </c>
      <c r="B786" s="319">
        <f t="shared" si="286"/>
        <v>6</v>
      </c>
      <c r="C786" s="320">
        <f t="shared" si="287"/>
        <v>763241</v>
      </c>
      <c r="D786" s="320"/>
      <c r="E786" s="320"/>
      <c r="F786" s="347" t="s">
        <v>250</v>
      </c>
      <c r="G786" s="347" t="s">
        <v>250</v>
      </c>
      <c r="H786" s="347" t="s">
        <v>250</v>
      </c>
      <c r="I786" s="347" t="s">
        <v>250</v>
      </c>
      <c r="J786" s="353">
        <v>763241</v>
      </c>
      <c r="K786" s="347" t="s">
        <v>250</v>
      </c>
      <c r="L786" s="347" t="s">
        <v>250</v>
      </c>
      <c r="M786" s="347" t="s">
        <v>250</v>
      </c>
      <c r="N786" s="353" t="s">
        <v>722</v>
      </c>
      <c r="O786" s="345"/>
      <c r="Q786" s="349">
        <f>O786-Q787-Q788-Q789</f>
        <v>0</v>
      </c>
      <c r="S786" s="345"/>
      <c r="U786" s="349">
        <f>S786+U787+U788+U789</f>
        <v>0</v>
      </c>
    </row>
    <row r="787" spans="1:21" s="319" customFormat="1" ht="15" customHeight="1">
      <c r="A787" s="319">
        <v>777</v>
      </c>
      <c r="B787" s="319">
        <f t="shared" si="286"/>
        <v>7</v>
      </c>
      <c r="C787" s="320">
        <f t="shared" si="287"/>
        <v>7632411</v>
      </c>
      <c r="D787" s="320"/>
      <c r="E787" s="320"/>
      <c r="F787" s="347" t="s">
        <v>250</v>
      </c>
      <c r="G787" s="347" t="s">
        <v>250</v>
      </c>
      <c r="H787" s="347" t="s">
        <v>250</v>
      </c>
      <c r="I787" s="347" t="s">
        <v>250</v>
      </c>
      <c r="J787" s="347" t="s">
        <v>250</v>
      </c>
      <c r="K787" s="354">
        <v>7632411</v>
      </c>
      <c r="L787" s="347" t="s">
        <v>250</v>
      </c>
      <c r="M787" s="347" t="s">
        <v>250</v>
      </c>
      <c r="N787" s="354" t="s">
        <v>310</v>
      </c>
      <c r="O787" s="345"/>
      <c r="Q787" s="349">
        <f t="shared" ref="Q787:Q789" si="290">O787</f>
        <v>0</v>
      </c>
      <c r="S787" s="345"/>
      <c r="U787" s="349">
        <f t="shared" ref="U787:U789" si="291">S787</f>
        <v>0</v>
      </c>
    </row>
    <row r="788" spans="1:21" s="319" customFormat="1" ht="15" customHeight="1">
      <c r="A788" s="319">
        <v>778</v>
      </c>
      <c r="B788" s="319">
        <f t="shared" si="286"/>
        <v>7</v>
      </c>
      <c r="C788" s="320">
        <f t="shared" si="287"/>
        <v>7632412</v>
      </c>
      <c r="D788" s="320"/>
      <c r="E788" s="320"/>
      <c r="F788" s="347" t="s">
        <v>250</v>
      </c>
      <c r="G788" s="347" t="s">
        <v>250</v>
      </c>
      <c r="H788" s="347" t="s">
        <v>250</v>
      </c>
      <c r="I788" s="347" t="s">
        <v>250</v>
      </c>
      <c r="J788" s="347" t="s">
        <v>250</v>
      </c>
      <c r="K788" s="354">
        <v>7632412</v>
      </c>
      <c r="L788" s="347" t="s">
        <v>250</v>
      </c>
      <c r="M788" s="347" t="s">
        <v>250</v>
      </c>
      <c r="N788" s="354" t="s">
        <v>723</v>
      </c>
      <c r="O788" s="345"/>
      <c r="Q788" s="349">
        <f t="shared" si="290"/>
        <v>0</v>
      </c>
      <c r="S788" s="345"/>
      <c r="U788" s="349">
        <f t="shared" si="291"/>
        <v>0</v>
      </c>
    </row>
    <row r="789" spans="1:21" s="319" customFormat="1" ht="15" customHeight="1">
      <c r="A789" s="319">
        <v>779</v>
      </c>
      <c r="B789" s="319">
        <f t="shared" si="286"/>
        <v>7</v>
      </c>
      <c r="C789" s="320">
        <f t="shared" si="287"/>
        <v>7632413</v>
      </c>
      <c r="D789" s="320"/>
      <c r="E789" s="320"/>
      <c r="F789" s="347" t="s">
        <v>250</v>
      </c>
      <c r="G789" s="347" t="s">
        <v>250</v>
      </c>
      <c r="H789" s="347" t="s">
        <v>250</v>
      </c>
      <c r="I789" s="347" t="s">
        <v>250</v>
      </c>
      <c r="J789" s="347" t="s">
        <v>250</v>
      </c>
      <c r="K789" s="354">
        <v>7632413</v>
      </c>
      <c r="L789" s="347" t="s">
        <v>250</v>
      </c>
      <c r="M789" s="347" t="s">
        <v>250</v>
      </c>
      <c r="N789" s="354" t="s">
        <v>732</v>
      </c>
      <c r="O789" s="345"/>
      <c r="Q789" s="349">
        <f t="shared" si="290"/>
        <v>0</v>
      </c>
      <c r="S789" s="345"/>
      <c r="U789" s="349">
        <f t="shared" si="291"/>
        <v>0</v>
      </c>
    </row>
    <row r="790" spans="1:21" s="319" customFormat="1" ht="15" customHeight="1">
      <c r="A790" s="319">
        <v>780</v>
      </c>
      <c r="B790" s="319">
        <f t="shared" si="286"/>
        <v>6</v>
      </c>
      <c r="C790" s="320">
        <f t="shared" si="287"/>
        <v>763242</v>
      </c>
      <c r="D790" s="320"/>
      <c r="E790" s="320"/>
      <c r="F790" s="347" t="s">
        <v>250</v>
      </c>
      <c r="G790" s="347" t="s">
        <v>250</v>
      </c>
      <c r="H790" s="347" t="s">
        <v>250</v>
      </c>
      <c r="I790" s="347" t="s">
        <v>250</v>
      </c>
      <c r="J790" s="353">
        <v>763242</v>
      </c>
      <c r="K790" s="347" t="s">
        <v>250</v>
      </c>
      <c r="L790" s="347" t="s">
        <v>250</v>
      </c>
      <c r="M790" s="347" t="s">
        <v>250</v>
      </c>
      <c r="N790" s="353" t="s">
        <v>394</v>
      </c>
      <c r="O790" s="345"/>
      <c r="Q790" s="349">
        <f>O790</f>
        <v>0</v>
      </c>
      <c r="S790" s="345"/>
      <c r="U790" s="349">
        <f>S790</f>
        <v>0</v>
      </c>
    </row>
    <row r="791" spans="1:21" s="319" customFormat="1" ht="15" customHeight="1">
      <c r="A791" s="319">
        <v>781</v>
      </c>
      <c r="B791" s="319">
        <f t="shared" si="286"/>
        <v>6</v>
      </c>
      <c r="C791" s="320">
        <f t="shared" si="287"/>
        <v>763248</v>
      </c>
      <c r="D791" s="320"/>
      <c r="E791" s="320"/>
      <c r="F791" s="347" t="s">
        <v>250</v>
      </c>
      <c r="G791" s="347" t="s">
        <v>250</v>
      </c>
      <c r="H791" s="347" t="s">
        <v>250</v>
      </c>
      <c r="I791" s="347" t="s">
        <v>250</v>
      </c>
      <c r="J791" s="353">
        <v>763248</v>
      </c>
      <c r="K791" s="347" t="s">
        <v>250</v>
      </c>
      <c r="L791" s="347" t="s">
        <v>250</v>
      </c>
      <c r="M791" s="347" t="s">
        <v>250</v>
      </c>
      <c r="N791" s="353" t="s">
        <v>762</v>
      </c>
      <c r="O791" s="345"/>
      <c r="Q791" s="349">
        <f>O791</f>
        <v>0</v>
      </c>
      <c r="S791" s="345"/>
      <c r="U791" s="349">
        <f>S791</f>
        <v>0</v>
      </c>
    </row>
    <row r="792" spans="1:21" s="319" customFormat="1" ht="15" customHeight="1">
      <c r="A792" s="319">
        <v>782</v>
      </c>
      <c r="B792" s="319">
        <f t="shared" si="286"/>
        <v>3</v>
      </c>
      <c r="C792" s="320">
        <f t="shared" si="287"/>
        <v>764</v>
      </c>
      <c r="D792" s="320"/>
      <c r="E792" s="320"/>
      <c r="F792" s="347" t="s">
        <v>250</v>
      </c>
      <c r="G792" s="368">
        <v>764</v>
      </c>
      <c r="H792" s="347" t="s">
        <v>250</v>
      </c>
      <c r="I792" s="347" t="s">
        <v>250</v>
      </c>
      <c r="J792" s="347" t="s">
        <v>250</v>
      </c>
      <c r="K792" s="347" t="s">
        <v>250</v>
      </c>
      <c r="L792" s="347" t="s">
        <v>250</v>
      </c>
      <c r="M792" s="347" t="s">
        <v>250</v>
      </c>
      <c r="N792" s="368" t="s">
        <v>1435</v>
      </c>
      <c r="O792" s="345"/>
      <c r="Q792" s="349">
        <f>O792-SUM(Q793:Q807)</f>
        <v>0</v>
      </c>
      <c r="S792" s="345"/>
      <c r="U792" s="349">
        <f>S792+U793+U794+U795+U796+U797+U798+U799+U800</f>
        <v>0</v>
      </c>
    </row>
    <row r="793" spans="1:21" s="319" customFormat="1" ht="15" customHeight="1">
      <c r="A793" s="319">
        <v>783</v>
      </c>
      <c r="B793" s="319">
        <f t="shared" si="286"/>
        <v>4</v>
      </c>
      <c r="C793" s="320">
        <f t="shared" si="287"/>
        <v>7641</v>
      </c>
      <c r="D793" s="320"/>
      <c r="E793" s="320"/>
      <c r="F793" s="347" t="s">
        <v>250</v>
      </c>
      <c r="G793" s="347" t="s">
        <v>250</v>
      </c>
      <c r="H793" s="355">
        <v>7641</v>
      </c>
      <c r="I793" s="347" t="s">
        <v>250</v>
      </c>
      <c r="J793" s="347" t="s">
        <v>250</v>
      </c>
      <c r="K793" s="347" t="s">
        <v>250</v>
      </c>
      <c r="L793" s="347" t="s">
        <v>250</v>
      </c>
      <c r="M793" s="347" t="s">
        <v>250</v>
      </c>
      <c r="N793" s="355" t="s">
        <v>974</v>
      </c>
      <c r="O793" s="345"/>
      <c r="Q793" s="349">
        <f>O793</f>
        <v>0</v>
      </c>
      <c r="S793" s="345"/>
      <c r="U793" s="349">
        <f>S793</f>
        <v>0</v>
      </c>
    </row>
    <row r="794" spans="1:21" s="319" customFormat="1" ht="15" customHeight="1">
      <c r="A794" s="319">
        <v>784</v>
      </c>
      <c r="B794" s="319">
        <f t="shared" si="286"/>
        <v>4</v>
      </c>
      <c r="C794" s="320">
        <f t="shared" si="287"/>
        <v>7642</v>
      </c>
      <c r="D794" s="320"/>
      <c r="E794" s="320"/>
      <c r="F794" s="347" t="s">
        <v>250</v>
      </c>
      <c r="G794" s="347" t="s">
        <v>250</v>
      </c>
      <c r="H794" s="355">
        <v>7642</v>
      </c>
      <c r="I794" s="347" t="s">
        <v>250</v>
      </c>
      <c r="J794" s="347" t="s">
        <v>250</v>
      </c>
      <c r="K794" s="347" t="s">
        <v>250</v>
      </c>
      <c r="L794" s="347" t="s">
        <v>250</v>
      </c>
      <c r="M794" s="347" t="s">
        <v>250</v>
      </c>
      <c r="N794" s="355" t="s">
        <v>1436</v>
      </c>
      <c r="O794" s="345"/>
      <c r="Q794" s="349">
        <f t="shared" ref="Q794:Q799" si="292">O794</f>
        <v>0</v>
      </c>
      <c r="S794" s="345"/>
      <c r="U794" s="349">
        <f t="shared" ref="U794:U799" si="293">S794</f>
        <v>0</v>
      </c>
    </row>
    <row r="795" spans="1:21" s="319" customFormat="1" ht="15" customHeight="1">
      <c r="A795" s="319">
        <v>785</v>
      </c>
      <c r="B795" s="319">
        <f t="shared" si="286"/>
        <v>4</v>
      </c>
      <c r="C795" s="320">
        <f t="shared" si="287"/>
        <v>7643</v>
      </c>
      <c r="D795" s="320"/>
      <c r="E795" s="320"/>
      <c r="F795" s="347" t="s">
        <v>250</v>
      </c>
      <c r="G795" s="347" t="s">
        <v>250</v>
      </c>
      <c r="H795" s="355">
        <v>7643</v>
      </c>
      <c r="I795" s="347" t="s">
        <v>250</v>
      </c>
      <c r="J795" s="347" t="s">
        <v>250</v>
      </c>
      <c r="K795" s="347" t="s">
        <v>250</v>
      </c>
      <c r="L795" s="347" t="s">
        <v>250</v>
      </c>
      <c r="M795" s="347" t="s">
        <v>250</v>
      </c>
      <c r="N795" s="355" t="s">
        <v>1437</v>
      </c>
      <c r="O795" s="345"/>
      <c r="Q795" s="349">
        <f t="shared" si="292"/>
        <v>0</v>
      </c>
      <c r="S795" s="345"/>
      <c r="U795" s="349">
        <f t="shared" si="293"/>
        <v>0</v>
      </c>
    </row>
    <row r="796" spans="1:21" s="319" customFormat="1" ht="15" customHeight="1">
      <c r="A796" s="319">
        <v>786</v>
      </c>
      <c r="B796" s="319">
        <f t="shared" si="286"/>
        <v>4</v>
      </c>
      <c r="C796" s="320">
        <f t="shared" si="287"/>
        <v>7644</v>
      </c>
      <c r="D796" s="320"/>
      <c r="E796" s="320"/>
      <c r="F796" s="347" t="s">
        <v>250</v>
      </c>
      <c r="G796" s="347" t="s">
        <v>250</v>
      </c>
      <c r="H796" s="355">
        <v>7644</v>
      </c>
      <c r="I796" s="347" t="s">
        <v>250</v>
      </c>
      <c r="J796" s="347" t="s">
        <v>250</v>
      </c>
      <c r="K796" s="347" t="s">
        <v>250</v>
      </c>
      <c r="L796" s="347" t="s">
        <v>250</v>
      </c>
      <c r="M796" s="347" t="s">
        <v>250</v>
      </c>
      <c r="N796" s="355" t="s">
        <v>967</v>
      </c>
      <c r="O796" s="345"/>
      <c r="Q796" s="349">
        <f t="shared" si="292"/>
        <v>0</v>
      </c>
      <c r="S796" s="345"/>
      <c r="U796" s="349">
        <f t="shared" si="293"/>
        <v>0</v>
      </c>
    </row>
    <row r="797" spans="1:21" s="319" customFormat="1" ht="15" customHeight="1">
      <c r="A797" s="319">
        <v>787</v>
      </c>
      <c r="B797" s="319">
        <f t="shared" si="286"/>
        <v>4</v>
      </c>
      <c r="C797" s="320">
        <f t="shared" si="287"/>
        <v>7645</v>
      </c>
      <c r="D797" s="320"/>
      <c r="E797" s="320"/>
      <c r="F797" s="347" t="s">
        <v>250</v>
      </c>
      <c r="G797" s="347" t="s">
        <v>250</v>
      </c>
      <c r="H797" s="355">
        <v>7645</v>
      </c>
      <c r="I797" s="347" t="s">
        <v>250</v>
      </c>
      <c r="J797" s="347" t="s">
        <v>250</v>
      </c>
      <c r="K797" s="347" t="s">
        <v>250</v>
      </c>
      <c r="L797" s="347" t="s">
        <v>250</v>
      </c>
      <c r="M797" s="347" t="s">
        <v>250</v>
      </c>
      <c r="N797" s="355" t="s">
        <v>968</v>
      </c>
      <c r="O797" s="345"/>
      <c r="Q797" s="349">
        <f t="shared" si="292"/>
        <v>0</v>
      </c>
      <c r="S797" s="345"/>
      <c r="U797" s="349">
        <f t="shared" si="293"/>
        <v>0</v>
      </c>
    </row>
    <row r="798" spans="1:21" s="319" customFormat="1" ht="15" customHeight="1">
      <c r="A798" s="319">
        <v>788</v>
      </c>
      <c r="B798" s="319">
        <f t="shared" si="286"/>
        <v>4</v>
      </c>
      <c r="C798" s="320">
        <f t="shared" si="287"/>
        <v>7646</v>
      </c>
      <c r="D798" s="320"/>
      <c r="E798" s="320"/>
      <c r="F798" s="347" t="s">
        <v>250</v>
      </c>
      <c r="G798" s="347" t="s">
        <v>250</v>
      </c>
      <c r="H798" s="355">
        <v>7646</v>
      </c>
      <c r="I798" s="347" t="s">
        <v>250</v>
      </c>
      <c r="J798" s="347" t="s">
        <v>250</v>
      </c>
      <c r="K798" s="347" t="s">
        <v>250</v>
      </c>
      <c r="L798" s="347" t="s">
        <v>250</v>
      </c>
      <c r="M798" s="347" t="s">
        <v>250</v>
      </c>
      <c r="N798" s="355" t="s">
        <v>1403</v>
      </c>
      <c r="O798" s="345"/>
      <c r="Q798" s="349">
        <f t="shared" si="292"/>
        <v>0</v>
      </c>
      <c r="S798" s="345"/>
      <c r="U798" s="349">
        <f t="shared" si="293"/>
        <v>0</v>
      </c>
    </row>
    <row r="799" spans="1:21" s="319" customFormat="1" ht="15" customHeight="1">
      <c r="A799" s="319">
        <v>789</v>
      </c>
      <c r="B799" s="319">
        <f t="shared" si="286"/>
        <v>4</v>
      </c>
      <c r="C799" s="320">
        <f t="shared" si="287"/>
        <v>7647</v>
      </c>
      <c r="D799" s="320"/>
      <c r="E799" s="320"/>
      <c r="F799" s="347" t="s">
        <v>250</v>
      </c>
      <c r="G799" s="347" t="s">
        <v>250</v>
      </c>
      <c r="H799" s="355">
        <v>7647</v>
      </c>
      <c r="I799" s="347" t="s">
        <v>250</v>
      </c>
      <c r="J799" s="347" t="s">
        <v>250</v>
      </c>
      <c r="K799" s="347" t="s">
        <v>250</v>
      </c>
      <c r="L799" s="347" t="s">
        <v>250</v>
      </c>
      <c r="M799" s="347" t="s">
        <v>250</v>
      </c>
      <c r="N799" s="355" t="s">
        <v>970</v>
      </c>
      <c r="O799" s="345"/>
      <c r="Q799" s="349">
        <f t="shared" si="292"/>
        <v>0</v>
      </c>
      <c r="S799" s="345"/>
      <c r="U799" s="349">
        <f t="shared" si="293"/>
        <v>0</v>
      </c>
    </row>
    <row r="800" spans="1:21" s="319" customFormat="1" ht="15" customHeight="1">
      <c r="A800" s="319">
        <v>790</v>
      </c>
      <c r="B800" s="319">
        <f t="shared" si="286"/>
        <v>4</v>
      </c>
      <c r="C800" s="320">
        <f t="shared" si="287"/>
        <v>7648</v>
      </c>
      <c r="D800" s="320"/>
      <c r="E800" s="320"/>
      <c r="F800" s="347" t="s">
        <v>250</v>
      </c>
      <c r="G800" s="347" t="s">
        <v>250</v>
      </c>
      <c r="H800" s="355">
        <v>7648</v>
      </c>
      <c r="I800" s="347" t="s">
        <v>250</v>
      </c>
      <c r="J800" s="347" t="s">
        <v>250</v>
      </c>
      <c r="K800" s="347" t="s">
        <v>250</v>
      </c>
      <c r="L800" s="347" t="s">
        <v>250</v>
      </c>
      <c r="M800" s="347" t="s">
        <v>250</v>
      </c>
      <c r="N800" s="355" t="s">
        <v>1438</v>
      </c>
      <c r="O800" s="345"/>
      <c r="Q800" s="349">
        <f>O800-Q801-Q802-Q803-Q804-Q805-Q806-Q807</f>
        <v>0</v>
      </c>
      <c r="S800" s="345"/>
      <c r="U800" s="349">
        <f>S800+U801+U806+U807</f>
        <v>0</v>
      </c>
    </row>
    <row r="801" spans="1:21" s="319" customFormat="1" ht="15" customHeight="1">
      <c r="A801" s="319">
        <v>791</v>
      </c>
      <c r="B801" s="319">
        <f t="shared" si="286"/>
        <v>5</v>
      </c>
      <c r="C801" s="320">
        <f t="shared" si="287"/>
        <v>76481</v>
      </c>
      <c r="D801" s="320"/>
      <c r="E801" s="320"/>
      <c r="F801" s="347" t="s">
        <v>250</v>
      </c>
      <c r="G801" s="347" t="s">
        <v>250</v>
      </c>
      <c r="H801" s="347" t="s">
        <v>250</v>
      </c>
      <c r="I801" s="348">
        <v>76481</v>
      </c>
      <c r="J801" s="347" t="s">
        <v>250</v>
      </c>
      <c r="K801" s="347" t="s">
        <v>250</v>
      </c>
      <c r="L801" s="347" t="s">
        <v>250</v>
      </c>
      <c r="M801" s="347" t="s">
        <v>250</v>
      </c>
      <c r="N801" s="348" t="s">
        <v>1029</v>
      </c>
      <c r="O801" s="345"/>
      <c r="Q801" s="349">
        <f>O801-Q802-Q803-Q804-Q805</f>
        <v>0</v>
      </c>
      <c r="S801" s="345"/>
      <c r="U801" s="349">
        <f>S801+U802+U803+U804+U805</f>
        <v>0</v>
      </c>
    </row>
    <row r="802" spans="1:21" s="319" customFormat="1" ht="15" customHeight="1">
      <c r="A802" s="319">
        <v>792</v>
      </c>
      <c r="B802" s="319">
        <f t="shared" si="286"/>
        <v>6</v>
      </c>
      <c r="C802" s="320">
        <f t="shared" si="287"/>
        <v>764811</v>
      </c>
      <c r="D802" s="320"/>
      <c r="E802" s="320"/>
      <c r="F802" s="347" t="s">
        <v>250</v>
      </c>
      <c r="G802" s="347" t="s">
        <v>250</v>
      </c>
      <c r="H802" s="347" t="s">
        <v>250</v>
      </c>
      <c r="I802" s="347" t="s">
        <v>250</v>
      </c>
      <c r="J802" s="353">
        <v>764811</v>
      </c>
      <c r="K802" s="347" t="s">
        <v>250</v>
      </c>
      <c r="L802" s="347" t="s">
        <v>250</v>
      </c>
      <c r="M802" s="347" t="s">
        <v>250</v>
      </c>
      <c r="N802" s="353" t="s">
        <v>1030</v>
      </c>
      <c r="O802" s="345"/>
      <c r="Q802" s="349">
        <f t="shared" ref="Q802:Q805" si="294">O802</f>
        <v>0</v>
      </c>
      <c r="S802" s="345"/>
      <c r="U802" s="349">
        <f t="shared" ref="U802:U805" si="295">S802</f>
        <v>0</v>
      </c>
    </row>
    <row r="803" spans="1:21" s="319" customFormat="1" ht="15" customHeight="1">
      <c r="A803" s="319">
        <v>793</v>
      </c>
      <c r="B803" s="319">
        <f t="shared" si="286"/>
        <v>6</v>
      </c>
      <c r="C803" s="320">
        <f t="shared" si="287"/>
        <v>764812</v>
      </c>
      <c r="D803" s="320"/>
      <c r="E803" s="320"/>
      <c r="F803" s="347" t="s">
        <v>250</v>
      </c>
      <c r="G803" s="347" t="s">
        <v>250</v>
      </c>
      <c r="H803" s="347" t="s">
        <v>250</v>
      </c>
      <c r="I803" s="347" t="s">
        <v>250</v>
      </c>
      <c r="J803" s="353">
        <v>764812</v>
      </c>
      <c r="K803" s="347" t="s">
        <v>250</v>
      </c>
      <c r="L803" s="347" t="s">
        <v>250</v>
      </c>
      <c r="M803" s="347" t="s">
        <v>250</v>
      </c>
      <c r="N803" s="353" t="s">
        <v>1031</v>
      </c>
      <c r="O803" s="345"/>
      <c r="Q803" s="349">
        <f t="shared" si="294"/>
        <v>0</v>
      </c>
      <c r="S803" s="345"/>
      <c r="U803" s="349">
        <f t="shared" si="295"/>
        <v>0</v>
      </c>
    </row>
    <row r="804" spans="1:21" s="319" customFormat="1" ht="15" customHeight="1">
      <c r="A804" s="319">
        <v>794</v>
      </c>
      <c r="B804" s="319">
        <f t="shared" si="286"/>
        <v>6</v>
      </c>
      <c r="C804" s="320">
        <f t="shared" si="287"/>
        <v>764813</v>
      </c>
      <c r="D804" s="320"/>
      <c r="E804" s="320"/>
      <c r="F804" s="347" t="s">
        <v>250</v>
      </c>
      <c r="G804" s="347" t="s">
        <v>250</v>
      </c>
      <c r="H804" s="347" t="s">
        <v>250</v>
      </c>
      <c r="I804" s="347" t="s">
        <v>250</v>
      </c>
      <c r="J804" s="353">
        <v>764813</v>
      </c>
      <c r="K804" s="347" t="s">
        <v>250</v>
      </c>
      <c r="L804" s="347" t="s">
        <v>250</v>
      </c>
      <c r="M804" s="347" t="s">
        <v>250</v>
      </c>
      <c r="N804" s="353" t="s">
        <v>1032</v>
      </c>
      <c r="O804" s="345"/>
      <c r="Q804" s="349">
        <f t="shared" si="294"/>
        <v>0</v>
      </c>
      <c r="S804" s="345"/>
      <c r="U804" s="349">
        <f t="shared" si="295"/>
        <v>0</v>
      </c>
    </row>
    <row r="805" spans="1:21" s="319" customFormat="1" ht="15" customHeight="1">
      <c r="A805" s="319">
        <v>795</v>
      </c>
      <c r="B805" s="319">
        <f t="shared" si="286"/>
        <v>6</v>
      </c>
      <c r="C805" s="320">
        <f t="shared" si="287"/>
        <v>764818</v>
      </c>
      <c r="D805" s="320"/>
      <c r="E805" s="320"/>
      <c r="F805" s="347" t="s">
        <v>250</v>
      </c>
      <c r="G805" s="347" t="s">
        <v>250</v>
      </c>
      <c r="H805" s="347" t="s">
        <v>250</v>
      </c>
      <c r="I805" s="347" t="s">
        <v>250</v>
      </c>
      <c r="J805" s="353">
        <v>764818</v>
      </c>
      <c r="K805" s="347" t="s">
        <v>250</v>
      </c>
      <c r="L805" s="347" t="s">
        <v>250</v>
      </c>
      <c r="M805" s="347" t="s">
        <v>250</v>
      </c>
      <c r="N805" s="353" t="s">
        <v>1033</v>
      </c>
      <c r="O805" s="345"/>
      <c r="Q805" s="349">
        <f t="shared" si="294"/>
        <v>0</v>
      </c>
      <c r="S805" s="345"/>
      <c r="U805" s="349">
        <f t="shared" si="295"/>
        <v>0</v>
      </c>
    </row>
    <row r="806" spans="1:21" s="319" customFormat="1" ht="15" customHeight="1">
      <c r="A806" s="319">
        <v>796</v>
      </c>
      <c r="B806" s="319">
        <f t="shared" si="286"/>
        <v>5</v>
      </c>
      <c r="C806" s="320">
        <f t="shared" si="287"/>
        <v>76482</v>
      </c>
      <c r="D806" s="320"/>
      <c r="E806" s="320"/>
      <c r="F806" s="347" t="s">
        <v>250</v>
      </c>
      <c r="G806" s="347" t="s">
        <v>250</v>
      </c>
      <c r="H806" s="347" t="s">
        <v>250</v>
      </c>
      <c r="I806" s="348">
        <v>76482</v>
      </c>
      <c r="J806" s="347" t="s">
        <v>250</v>
      </c>
      <c r="K806" s="347" t="s">
        <v>250</v>
      </c>
      <c r="L806" s="347" t="s">
        <v>250</v>
      </c>
      <c r="M806" s="347" t="s">
        <v>250</v>
      </c>
      <c r="N806" s="348" t="s">
        <v>1034</v>
      </c>
      <c r="O806" s="345"/>
      <c r="Q806" s="349">
        <f>O806</f>
        <v>0</v>
      </c>
      <c r="S806" s="345"/>
      <c r="U806" s="349">
        <f>S806</f>
        <v>0</v>
      </c>
    </row>
    <row r="807" spans="1:21" s="319" customFormat="1" ht="15" customHeight="1">
      <c r="A807" s="319">
        <v>797</v>
      </c>
      <c r="B807" s="319">
        <f t="shared" si="286"/>
        <v>5</v>
      </c>
      <c r="C807" s="320">
        <f t="shared" si="287"/>
        <v>76483</v>
      </c>
      <c r="D807" s="320"/>
      <c r="E807" s="320"/>
      <c r="F807" s="347" t="s">
        <v>250</v>
      </c>
      <c r="G807" s="347" t="s">
        <v>250</v>
      </c>
      <c r="H807" s="347" t="s">
        <v>250</v>
      </c>
      <c r="I807" s="348">
        <v>76483</v>
      </c>
      <c r="J807" s="347" t="s">
        <v>250</v>
      </c>
      <c r="K807" s="347" t="s">
        <v>250</v>
      </c>
      <c r="L807" s="347" t="s">
        <v>250</v>
      </c>
      <c r="M807" s="347" t="s">
        <v>250</v>
      </c>
      <c r="N807" s="348" t="s">
        <v>1035</v>
      </c>
      <c r="O807" s="345"/>
      <c r="Q807" s="349">
        <f>O807</f>
        <v>0</v>
      </c>
      <c r="S807" s="345"/>
      <c r="U807" s="349">
        <f>S807</f>
        <v>0</v>
      </c>
    </row>
    <row r="808" spans="1:21" s="319" customFormat="1" ht="15" customHeight="1">
      <c r="A808" s="319">
        <v>798</v>
      </c>
      <c r="B808" s="319">
        <f t="shared" si="286"/>
        <v>3</v>
      </c>
      <c r="C808" s="320">
        <f t="shared" si="287"/>
        <v>765</v>
      </c>
      <c r="D808" s="320"/>
      <c r="E808" s="320"/>
      <c r="F808" s="347" t="s">
        <v>250</v>
      </c>
      <c r="G808" s="368">
        <v>765</v>
      </c>
      <c r="H808" s="347" t="s">
        <v>250</v>
      </c>
      <c r="I808" s="347" t="s">
        <v>250</v>
      </c>
      <c r="J808" s="347" t="s">
        <v>250</v>
      </c>
      <c r="K808" s="347" t="s">
        <v>250</v>
      </c>
      <c r="L808" s="347" t="s">
        <v>250</v>
      </c>
      <c r="M808" s="347" t="s">
        <v>250</v>
      </c>
      <c r="N808" s="368" t="s">
        <v>1439</v>
      </c>
      <c r="O808" s="345"/>
      <c r="Q808" s="349">
        <f>O808-Q809-Q810</f>
        <v>0</v>
      </c>
      <c r="S808" s="345"/>
      <c r="U808" s="349">
        <f>S808+U809+U810</f>
        <v>0</v>
      </c>
    </row>
    <row r="809" spans="1:21" s="319" customFormat="1" ht="15" customHeight="1">
      <c r="A809" s="319">
        <v>799</v>
      </c>
      <c r="B809" s="319">
        <f t="shared" si="286"/>
        <v>4</v>
      </c>
      <c r="C809" s="320">
        <f t="shared" si="287"/>
        <v>7651</v>
      </c>
      <c r="D809" s="320"/>
      <c r="E809" s="320"/>
      <c r="F809" s="347" t="s">
        <v>250</v>
      </c>
      <c r="G809" s="347" t="s">
        <v>250</v>
      </c>
      <c r="H809" s="355">
        <v>7651</v>
      </c>
      <c r="I809" s="347" t="s">
        <v>250</v>
      </c>
      <c r="J809" s="347" t="s">
        <v>250</v>
      </c>
      <c r="K809" s="347" t="s">
        <v>250</v>
      </c>
      <c r="L809" s="347" t="s">
        <v>250</v>
      </c>
      <c r="M809" s="347" t="s">
        <v>250</v>
      </c>
      <c r="N809" s="355" t="s">
        <v>1440</v>
      </c>
      <c r="O809" s="345"/>
      <c r="Q809" s="349">
        <f>O809</f>
        <v>0</v>
      </c>
      <c r="S809" s="345"/>
      <c r="U809" s="349">
        <f>S809</f>
        <v>0</v>
      </c>
    </row>
    <row r="810" spans="1:21" s="319" customFormat="1" ht="15" customHeight="1">
      <c r="A810" s="319">
        <v>800</v>
      </c>
      <c r="B810" s="319">
        <f t="shared" si="286"/>
        <v>4</v>
      </c>
      <c r="C810" s="320">
        <f t="shared" si="287"/>
        <v>7652</v>
      </c>
      <c r="D810" s="320"/>
      <c r="E810" s="320"/>
      <c r="F810" s="347" t="s">
        <v>250</v>
      </c>
      <c r="G810" s="347" t="s">
        <v>250</v>
      </c>
      <c r="H810" s="355">
        <v>7652</v>
      </c>
      <c r="I810" s="347" t="s">
        <v>250</v>
      </c>
      <c r="J810" s="347" t="s">
        <v>250</v>
      </c>
      <c r="K810" s="347" t="s">
        <v>250</v>
      </c>
      <c r="L810" s="347" t="s">
        <v>250</v>
      </c>
      <c r="M810" s="347" t="s">
        <v>250</v>
      </c>
      <c r="N810" s="355" t="s">
        <v>793</v>
      </c>
      <c r="O810" s="345"/>
      <c r="Q810" s="349">
        <f>O810</f>
        <v>0</v>
      </c>
      <c r="S810" s="345"/>
      <c r="U810" s="349">
        <f>S810</f>
        <v>0</v>
      </c>
    </row>
    <row r="811" spans="1:21" ht="15" customHeight="1">
      <c r="A811" s="319">
        <v>801</v>
      </c>
      <c r="B811" s="319">
        <f t="shared" si="286"/>
        <v>3</v>
      </c>
      <c r="C811" s="320">
        <f t="shared" si="287"/>
        <v>768</v>
      </c>
      <c r="D811" s="320" t="s">
        <v>1547</v>
      </c>
      <c r="F811" s="343" t="s">
        <v>250</v>
      </c>
      <c r="G811" s="344">
        <v>768</v>
      </c>
      <c r="H811" s="343" t="s">
        <v>250</v>
      </c>
      <c r="I811" s="343" t="s">
        <v>250</v>
      </c>
      <c r="J811" s="343" t="s">
        <v>250</v>
      </c>
      <c r="K811" s="343" t="s">
        <v>250</v>
      </c>
      <c r="L811" s="343" t="s">
        <v>250</v>
      </c>
      <c r="M811" s="343" t="s">
        <v>250</v>
      </c>
      <c r="N811" s="344" t="s">
        <v>1441</v>
      </c>
      <c r="O811" s="345"/>
      <c r="Q811" s="345">
        <f>O811-Q812-Q813-Q814-Q815-Q816-Q817-Q818-Q819-Q820-Q821-Q822-Q823</f>
        <v>0</v>
      </c>
      <c r="S811" s="345"/>
      <c r="U811" s="345">
        <f>S811+U812+U813+U816+U817+U818+U819+U820</f>
        <v>0</v>
      </c>
    </row>
    <row r="812" spans="1:21" s="319" customFormat="1" ht="15" customHeight="1">
      <c r="A812" s="319">
        <v>802</v>
      </c>
      <c r="B812" s="319">
        <f t="shared" si="286"/>
        <v>4</v>
      </c>
      <c r="C812" s="320">
        <f t="shared" si="287"/>
        <v>7681</v>
      </c>
      <c r="D812" s="320"/>
      <c r="E812" s="320"/>
      <c r="F812" s="347" t="s">
        <v>250</v>
      </c>
      <c r="G812" s="347" t="s">
        <v>250</v>
      </c>
      <c r="H812" s="355">
        <v>7681</v>
      </c>
      <c r="I812" s="347" t="s">
        <v>250</v>
      </c>
      <c r="J812" s="347" t="s">
        <v>250</v>
      </c>
      <c r="K812" s="347" t="s">
        <v>250</v>
      </c>
      <c r="L812" s="347" t="s">
        <v>250</v>
      </c>
      <c r="M812" s="347" t="s">
        <v>250</v>
      </c>
      <c r="N812" s="355" t="s">
        <v>1442</v>
      </c>
      <c r="O812" s="345"/>
      <c r="Q812" s="349">
        <f>O812</f>
        <v>0</v>
      </c>
      <c r="S812" s="345"/>
      <c r="U812" s="349">
        <f>S812</f>
        <v>0</v>
      </c>
    </row>
    <row r="813" spans="1:21" s="319" customFormat="1" ht="15" customHeight="1">
      <c r="A813" s="319">
        <v>803</v>
      </c>
      <c r="B813" s="319">
        <f t="shared" si="286"/>
        <v>4</v>
      </c>
      <c r="C813" s="320">
        <f t="shared" si="287"/>
        <v>7682</v>
      </c>
      <c r="D813" s="320"/>
      <c r="E813" s="320"/>
      <c r="F813" s="347" t="s">
        <v>250</v>
      </c>
      <c r="G813" s="347" t="s">
        <v>250</v>
      </c>
      <c r="H813" s="355">
        <v>7682</v>
      </c>
      <c r="I813" s="347" t="s">
        <v>250</v>
      </c>
      <c r="J813" s="347" t="s">
        <v>250</v>
      </c>
      <c r="K813" s="347" t="s">
        <v>250</v>
      </c>
      <c r="L813" s="347" t="s">
        <v>250</v>
      </c>
      <c r="M813" s="347" t="s">
        <v>250</v>
      </c>
      <c r="N813" s="355" t="s">
        <v>1443</v>
      </c>
      <c r="O813" s="345"/>
      <c r="Q813" s="349">
        <f>O813-Q814-Q815</f>
        <v>0</v>
      </c>
      <c r="S813" s="345"/>
      <c r="U813" s="349">
        <f>S813+U814+U815</f>
        <v>0</v>
      </c>
    </row>
    <row r="814" spans="1:21" s="319" customFormat="1" ht="15" customHeight="1">
      <c r="A814" s="319">
        <v>804</v>
      </c>
      <c r="B814" s="319">
        <f t="shared" si="286"/>
        <v>5</v>
      </c>
      <c r="C814" s="320">
        <f t="shared" si="287"/>
        <v>76821</v>
      </c>
      <c r="D814" s="320"/>
      <c r="E814" s="320"/>
      <c r="F814" s="347" t="s">
        <v>250</v>
      </c>
      <c r="G814" s="347" t="s">
        <v>250</v>
      </c>
      <c r="H814" s="347" t="s">
        <v>250</v>
      </c>
      <c r="I814" s="348">
        <v>76821</v>
      </c>
      <c r="J814" s="347" t="s">
        <v>250</v>
      </c>
      <c r="K814" s="347" t="s">
        <v>250</v>
      </c>
      <c r="L814" s="347" t="s">
        <v>250</v>
      </c>
      <c r="M814" s="347" t="s">
        <v>250</v>
      </c>
      <c r="N814" s="348" t="s">
        <v>1444</v>
      </c>
      <c r="O814" s="345"/>
      <c r="Q814" s="349">
        <f t="shared" ref="Q814:Q815" si="296">O814</f>
        <v>0</v>
      </c>
      <c r="S814" s="345"/>
      <c r="U814" s="349">
        <f t="shared" ref="U814:U815" si="297">S814</f>
        <v>0</v>
      </c>
    </row>
    <row r="815" spans="1:21" s="319" customFormat="1" ht="15" customHeight="1">
      <c r="A815" s="319">
        <v>805</v>
      </c>
      <c r="B815" s="319">
        <f t="shared" si="286"/>
        <v>5</v>
      </c>
      <c r="C815" s="320">
        <f t="shared" si="287"/>
        <v>76828</v>
      </c>
      <c r="D815" s="320"/>
      <c r="E815" s="320"/>
      <c r="F815" s="347" t="s">
        <v>250</v>
      </c>
      <c r="G815" s="347" t="s">
        <v>250</v>
      </c>
      <c r="H815" s="347" t="s">
        <v>250</v>
      </c>
      <c r="I815" s="348">
        <v>76828</v>
      </c>
      <c r="J815" s="347" t="s">
        <v>250</v>
      </c>
      <c r="K815" s="347" t="s">
        <v>250</v>
      </c>
      <c r="L815" s="347" t="s">
        <v>250</v>
      </c>
      <c r="M815" s="347" t="s">
        <v>250</v>
      </c>
      <c r="N815" s="348" t="s">
        <v>1445</v>
      </c>
      <c r="O815" s="345"/>
      <c r="Q815" s="349">
        <f t="shared" si="296"/>
        <v>0</v>
      </c>
      <c r="S815" s="345"/>
      <c r="U815" s="349">
        <f t="shared" si="297"/>
        <v>0</v>
      </c>
    </row>
    <row r="816" spans="1:21" s="319" customFormat="1" ht="15" customHeight="1">
      <c r="A816" s="319">
        <v>806</v>
      </c>
      <c r="B816" s="319">
        <f t="shared" si="286"/>
        <v>4</v>
      </c>
      <c r="C816" s="320">
        <f t="shared" si="287"/>
        <v>7683</v>
      </c>
      <c r="D816" s="320"/>
      <c r="E816" s="320"/>
      <c r="F816" s="347" t="s">
        <v>250</v>
      </c>
      <c r="G816" s="347" t="s">
        <v>250</v>
      </c>
      <c r="H816" s="355">
        <v>7683</v>
      </c>
      <c r="I816" s="347" t="s">
        <v>250</v>
      </c>
      <c r="J816" s="347" t="s">
        <v>250</v>
      </c>
      <c r="K816" s="347" t="s">
        <v>250</v>
      </c>
      <c r="L816" s="347" t="s">
        <v>250</v>
      </c>
      <c r="M816" s="347" t="s">
        <v>250</v>
      </c>
      <c r="N816" s="355" t="s">
        <v>1446</v>
      </c>
      <c r="O816" s="345"/>
      <c r="Q816" s="349">
        <f>O816</f>
        <v>0</v>
      </c>
      <c r="S816" s="345"/>
      <c r="U816" s="349">
        <f>S816</f>
        <v>0</v>
      </c>
    </row>
    <row r="817" spans="1:21" s="319" customFormat="1" ht="15" customHeight="1">
      <c r="A817" s="319">
        <v>807</v>
      </c>
      <c r="B817" s="319">
        <f t="shared" si="286"/>
        <v>4</v>
      </c>
      <c r="C817" s="320">
        <f t="shared" si="287"/>
        <v>7684</v>
      </c>
      <c r="D817" s="320"/>
      <c r="E817" s="320"/>
      <c r="F817" s="347" t="s">
        <v>250</v>
      </c>
      <c r="G817" s="347" t="s">
        <v>250</v>
      </c>
      <c r="H817" s="355">
        <v>7684</v>
      </c>
      <c r="I817" s="347" t="s">
        <v>250</v>
      </c>
      <c r="J817" s="347" t="s">
        <v>250</v>
      </c>
      <c r="K817" s="347" t="s">
        <v>250</v>
      </c>
      <c r="L817" s="347" t="s">
        <v>250</v>
      </c>
      <c r="M817" s="347" t="s">
        <v>250</v>
      </c>
      <c r="N817" s="355" t="s">
        <v>1447</v>
      </c>
      <c r="O817" s="345"/>
      <c r="Q817" s="349">
        <f t="shared" ref="Q817:Q819" si="298">O817</f>
        <v>0</v>
      </c>
      <c r="S817" s="345"/>
      <c r="U817" s="349">
        <f t="shared" ref="U817:U819" si="299">S817</f>
        <v>0</v>
      </c>
    </row>
    <row r="818" spans="1:21" s="319" customFormat="1" ht="15" customHeight="1">
      <c r="A818" s="319">
        <v>808</v>
      </c>
      <c r="B818" s="319">
        <f t="shared" si="286"/>
        <v>4</v>
      </c>
      <c r="C818" s="320">
        <f t="shared" si="287"/>
        <v>7685</v>
      </c>
      <c r="D818" s="320"/>
      <c r="E818" s="320"/>
      <c r="F818" s="347" t="s">
        <v>250</v>
      </c>
      <c r="G818" s="347" t="s">
        <v>250</v>
      </c>
      <c r="H818" s="355">
        <v>7685</v>
      </c>
      <c r="I818" s="347" t="s">
        <v>250</v>
      </c>
      <c r="J818" s="347" t="s">
        <v>250</v>
      </c>
      <c r="K818" s="347" t="s">
        <v>250</v>
      </c>
      <c r="L818" s="347" t="s">
        <v>250</v>
      </c>
      <c r="M818" s="347" t="s">
        <v>250</v>
      </c>
      <c r="N818" s="355" t="s">
        <v>1448</v>
      </c>
      <c r="O818" s="345"/>
      <c r="Q818" s="349">
        <f t="shared" si="298"/>
        <v>0</v>
      </c>
      <c r="S818" s="345"/>
      <c r="U818" s="349">
        <f t="shared" si="299"/>
        <v>0</v>
      </c>
    </row>
    <row r="819" spans="1:21" s="319" customFormat="1" ht="15" customHeight="1">
      <c r="A819" s="319">
        <v>809</v>
      </c>
      <c r="B819" s="319">
        <f t="shared" si="286"/>
        <v>4</v>
      </c>
      <c r="C819" s="320">
        <f t="shared" si="287"/>
        <v>7686</v>
      </c>
      <c r="D819" s="320"/>
      <c r="E819" s="320"/>
      <c r="F819" s="347" t="s">
        <v>250</v>
      </c>
      <c r="G819" s="347" t="s">
        <v>250</v>
      </c>
      <c r="H819" s="355">
        <v>7686</v>
      </c>
      <c r="I819" s="347" t="s">
        <v>250</v>
      </c>
      <c r="J819" s="347" t="s">
        <v>250</v>
      </c>
      <c r="K819" s="347" t="s">
        <v>250</v>
      </c>
      <c r="L819" s="347" t="s">
        <v>250</v>
      </c>
      <c r="M819" s="347" t="s">
        <v>250</v>
      </c>
      <c r="N819" s="355" t="s">
        <v>1449</v>
      </c>
      <c r="O819" s="345"/>
      <c r="Q819" s="349">
        <f t="shared" si="298"/>
        <v>0</v>
      </c>
      <c r="S819" s="345"/>
      <c r="U819" s="349">
        <f t="shared" si="299"/>
        <v>0</v>
      </c>
    </row>
    <row r="820" spans="1:21" s="319" customFormat="1" ht="15" customHeight="1">
      <c r="A820" s="319">
        <v>810</v>
      </c>
      <c r="B820" s="319">
        <f t="shared" si="286"/>
        <v>4</v>
      </c>
      <c r="C820" s="320">
        <f t="shared" si="287"/>
        <v>7688</v>
      </c>
      <c r="D820" s="320"/>
      <c r="E820" s="320"/>
      <c r="F820" s="347" t="s">
        <v>250</v>
      </c>
      <c r="G820" s="347" t="s">
        <v>250</v>
      </c>
      <c r="H820" s="355">
        <v>7688</v>
      </c>
      <c r="I820" s="347" t="s">
        <v>250</v>
      </c>
      <c r="J820" s="347" t="s">
        <v>250</v>
      </c>
      <c r="K820" s="347" t="s">
        <v>250</v>
      </c>
      <c r="L820" s="347" t="s">
        <v>250</v>
      </c>
      <c r="M820" s="347" t="s">
        <v>250</v>
      </c>
      <c r="N820" s="355" t="s">
        <v>1450</v>
      </c>
      <c r="O820" s="345"/>
      <c r="Q820" s="349">
        <f>O820-Q821-Q822-Q823</f>
        <v>0</v>
      </c>
      <c r="S820" s="345"/>
      <c r="U820" s="349">
        <f>S820+U821+U822+U823</f>
        <v>0</v>
      </c>
    </row>
    <row r="821" spans="1:21" s="319" customFormat="1" ht="15" customHeight="1">
      <c r="A821" s="319">
        <v>811</v>
      </c>
      <c r="B821" s="319">
        <f t="shared" si="286"/>
        <v>5</v>
      </c>
      <c r="C821" s="320">
        <f t="shared" si="287"/>
        <v>76881</v>
      </c>
      <c r="D821" s="320"/>
      <c r="E821" s="320"/>
      <c r="F821" s="347" t="s">
        <v>250</v>
      </c>
      <c r="G821" s="347" t="s">
        <v>250</v>
      </c>
      <c r="H821" s="347" t="s">
        <v>250</v>
      </c>
      <c r="I821" s="348">
        <v>76881</v>
      </c>
      <c r="J821" s="347" t="s">
        <v>250</v>
      </c>
      <c r="K821" s="347" t="s">
        <v>250</v>
      </c>
      <c r="L821" s="347" t="s">
        <v>250</v>
      </c>
      <c r="M821" s="347" t="s">
        <v>250</v>
      </c>
      <c r="N821" s="348" t="s">
        <v>1451</v>
      </c>
      <c r="O821" s="345"/>
      <c r="Q821" s="349">
        <f t="shared" ref="Q821:Q823" si="300">O821</f>
        <v>0</v>
      </c>
      <c r="S821" s="345"/>
      <c r="U821" s="349">
        <f t="shared" ref="U821:U823" si="301">S821</f>
        <v>0</v>
      </c>
    </row>
    <row r="822" spans="1:21" s="319" customFormat="1" ht="15" customHeight="1">
      <c r="A822" s="319">
        <v>812</v>
      </c>
      <c r="B822" s="319">
        <f t="shared" si="286"/>
        <v>5</v>
      </c>
      <c r="C822" s="320">
        <f t="shared" si="287"/>
        <v>76882</v>
      </c>
      <c r="D822" s="320"/>
      <c r="E822" s="320"/>
      <c r="F822" s="347" t="s">
        <v>250</v>
      </c>
      <c r="G822" s="347" t="s">
        <v>250</v>
      </c>
      <c r="H822" s="347" t="s">
        <v>250</v>
      </c>
      <c r="I822" s="348">
        <v>76882</v>
      </c>
      <c r="J822" s="347" t="s">
        <v>250</v>
      </c>
      <c r="K822" s="347" t="s">
        <v>250</v>
      </c>
      <c r="L822" s="347" t="s">
        <v>250</v>
      </c>
      <c r="M822" s="347" t="s">
        <v>250</v>
      </c>
      <c r="N822" s="348" t="s">
        <v>1452</v>
      </c>
      <c r="O822" s="345"/>
      <c r="Q822" s="349">
        <f t="shared" si="300"/>
        <v>0</v>
      </c>
      <c r="S822" s="345"/>
      <c r="U822" s="349">
        <f t="shared" si="301"/>
        <v>0</v>
      </c>
    </row>
    <row r="823" spans="1:21" s="319" customFormat="1" ht="15" customHeight="1">
      <c r="A823" s="319">
        <v>813</v>
      </c>
      <c r="B823" s="319">
        <f t="shared" si="286"/>
        <v>5</v>
      </c>
      <c r="C823" s="320">
        <f t="shared" si="287"/>
        <v>76888</v>
      </c>
      <c r="D823" s="320"/>
      <c r="E823" s="320"/>
      <c r="F823" s="347" t="s">
        <v>250</v>
      </c>
      <c r="G823" s="347" t="s">
        <v>250</v>
      </c>
      <c r="H823" s="347" t="s">
        <v>250</v>
      </c>
      <c r="I823" s="348">
        <v>76888</v>
      </c>
      <c r="J823" s="347" t="s">
        <v>250</v>
      </c>
      <c r="K823" s="347" t="s">
        <v>250</v>
      </c>
      <c r="L823" s="347" t="s">
        <v>250</v>
      </c>
      <c r="M823" s="347" t="s">
        <v>250</v>
      </c>
      <c r="N823" s="348" t="s">
        <v>1450</v>
      </c>
      <c r="O823" s="345"/>
      <c r="Q823" s="349">
        <f t="shared" si="300"/>
        <v>0</v>
      </c>
      <c r="S823" s="345"/>
      <c r="U823" s="349">
        <f t="shared" si="301"/>
        <v>0</v>
      </c>
    </row>
    <row r="824" spans="1:21" ht="15" customHeight="1">
      <c r="A824" s="319">
        <v>814</v>
      </c>
      <c r="B824" s="319">
        <f t="shared" si="286"/>
        <v>3</v>
      </c>
      <c r="C824" s="320">
        <f t="shared" si="287"/>
        <v>769</v>
      </c>
      <c r="D824" s="320" t="s">
        <v>1547</v>
      </c>
      <c r="F824" s="343" t="s">
        <v>250</v>
      </c>
      <c r="G824" s="344">
        <v>769</v>
      </c>
      <c r="H824" s="343" t="s">
        <v>250</v>
      </c>
      <c r="I824" s="343" t="s">
        <v>250</v>
      </c>
      <c r="J824" s="343" t="s">
        <v>250</v>
      </c>
      <c r="K824" s="343" t="s">
        <v>250</v>
      </c>
      <c r="L824" s="343" t="s">
        <v>250</v>
      </c>
      <c r="M824" s="343" t="s">
        <v>250</v>
      </c>
      <c r="N824" s="344" t="s">
        <v>1453</v>
      </c>
      <c r="O824" s="345"/>
      <c r="Q824" s="345">
        <f>O824-Q825-Q826</f>
        <v>0</v>
      </c>
      <c r="S824" s="345"/>
      <c r="U824" s="345">
        <f>S824+U825+U826</f>
        <v>0</v>
      </c>
    </row>
    <row r="825" spans="1:21" s="319" customFormat="1" ht="15" customHeight="1">
      <c r="A825" s="319">
        <v>815</v>
      </c>
      <c r="B825" s="319">
        <f t="shared" si="286"/>
        <v>4</v>
      </c>
      <c r="C825" s="320">
        <f t="shared" si="287"/>
        <v>7691</v>
      </c>
      <c r="D825" s="320"/>
      <c r="E825" s="320"/>
      <c r="F825" s="347" t="s">
        <v>250</v>
      </c>
      <c r="G825" s="347" t="s">
        <v>250</v>
      </c>
      <c r="H825" s="355">
        <v>7691</v>
      </c>
      <c r="I825" s="347" t="s">
        <v>250</v>
      </c>
      <c r="J825" s="347" t="s">
        <v>250</v>
      </c>
      <c r="K825" s="347" t="s">
        <v>250</v>
      </c>
      <c r="L825" s="347" t="s">
        <v>250</v>
      </c>
      <c r="M825" s="347" t="s">
        <v>250</v>
      </c>
      <c r="N825" s="355" t="s">
        <v>1454</v>
      </c>
      <c r="O825" s="345"/>
      <c r="Q825" s="349">
        <f>O825</f>
        <v>0</v>
      </c>
      <c r="S825" s="345"/>
      <c r="U825" s="349">
        <f>S825</f>
        <v>0</v>
      </c>
    </row>
    <row r="826" spans="1:21" s="319" customFormat="1" ht="15" customHeight="1">
      <c r="A826" s="319">
        <v>816</v>
      </c>
      <c r="B826" s="319">
        <f t="shared" si="286"/>
        <v>4</v>
      </c>
      <c r="C826" s="320">
        <f t="shared" si="287"/>
        <v>7698</v>
      </c>
      <c r="D826" s="320"/>
      <c r="E826" s="320"/>
      <c r="F826" s="347" t="s">
        <v>250</v>
      </c>
      <c r="G826" s="347" t="s">
        <v>250</v>
      </c>
      <c r="H826" s="355">
        <v>7698</v>
      </c>
      <c r="I826" s="347" t="s">
        <v>250</v>
      </c>
      <c r="J826" s="347" t="s">
        <v>250</v>
      </c>
      <c r="K826" s="347" t="s">
        <v>250</v>
      </c>
      <c r="L826" s="347" t="s">
        <v>250</v>
      </c>
      <c r="M826" s="347" t="s">
        <v>250</v>
      </c>
      <c r="N826" s="355" t="s">
        <v>1455</v>
      </c>
      <c r="O826" s="345"/>
      <c r="Q826" s="349">
        <f>O826</f>
        <v>0</v>
      </c>
      <c r="S826" s="345"/>
      <c r="U826" s="349">
        <f>S826</f>
        <v>0</v>
      </c>
    </row>
    <row r="827" spans="1:21" s="319" customFormat="1" ht="15" customHeight="1">
      <c r="A827" s="319">
        <v>817</v>
      </c>
      <c r="B827" s="319">
        <f t="shared" si="286"/>
        <v>2</v>
      </c>
      <c r="C827" s="320">
        <f t="shared" si="287"/>
        <v>77</v>
      </c>
      <c r="D827" s="320"/>
      <c r="E827" s="320"/>
      <c r="F827" s="365">
        <v>77</v>
      </c>
      <c r="G827" s="365" t="s">
        <v>250</v>
      </c>
      <c r="H827" s="365" t="s">
        <v>250</v>
      </c>
      <c r="I827" s="365" t="s">
        <v>250</v>
      </c>
      <c r="J827" s="365" t="s">
        <v>250</v>
      </c>
      <c r="K827" s="365" t="s">
        <v>250</v>
      </c>
      <c r="L827" s="365" t="s">
        <v>250</v>
      </c>
      <c r="M827" s="365" t="s">
        <v>250</v>
      </c>
      <c r="N827" s="365" t="s">
        <v>1456</v>
      </c>
      <c r="O827" s="366"/>
      <c r="Q827" s="367"/>
      <c r="R827" s="319" t="s">
        <v>250</v>
      </c>
      <c r="S827" s="367"/>
      <c r="U827" s="367"/>
    </row>
    <row r="828" spans="1:21" s="319" customFormat="1" ht="15" customHeight="1">
      <c r="A828" s="319">
        <v>818</v>
      </c>
      <c r="B828" s="319">
        <f t="shared" si="286"/>
        <v>3</v>
      </c>
      <c r="C828" s="320">
        <f t="shared" si="287"/>
        <v>771</v>
      </c>
      <c r="D828" s="320"/>
      <c r="E828" s="320"/>
      <c r="F828" s="347" t="s">
        <v>250</v>
      </c>
      <c r="G828" s="368">
        <v>771</v>
      </c>
      <c r="H828" s="347" t="s">
        <v>250</v>
      </c>
      <c r="I828" s="347" t="s">
        <v>250</v>
      </c>
      <c r="J828" s="347" t="s">
        <v>250</v>
      </c>
      <c r="K828" s="347" t="s">
        <v>250</v>
      </c>
      <c r="L828" s="347" t="s">
        <v>250</v>
      </c>
      <c r="M828" s="347" t="s">
        <v>250</v>
      </c>
      <c r="N828" s="368" t="s">
        <v>1457</v>
      </c>
      <c r="O828" s="345"/>
      <c r="Q828" s="349">
        <f>O828</f>
        <v>0</v>
      </c>
      <c r="S828" s="345"/>
      <c r="U828" s="349">
        <f>S828</f>
        <v>0</v>
      </c>
    </row>
    <row r="829" spans="1:21" s="319" customFormat="1" ht="15" customHeight="1">
      <c r="A829" s="319">
        <v>819</v>
      </c>
      <c r="B829" s="319">
        <f t="shared" si="286"/>
        <v>3</v>
      </c>
      <c r="C829" s="320">
        <f t="shared" si="287"/>
        <v>772</v>
      </c>
      <c r="D829" s="320"/>
      <c r="E829" s="320"/>
      <c r="F829" s="347" t="s">
        <v>250</v>
      </c>
      <c r="G829" s="368">
        <v>772</v>
      </c>
      <c r="H829" s="347" t="s">
        <v>250</v>
      </c>
      <c r="I829" s="347" t="s">
        <v>250</v>
      </c>
      <c r="J829" s="347" t="s">
        <v>250</v>
      </c>
      <c r="K829" s="347" t="s">
        <v>250</v>
      </c>
      <c r="L829" s="347" t="s">
        <v>250</v>
      </c>
      <c r="M829" s="347" t="s">
        <v>250</v>
      </c>
      <c r="N829" s="368" t="s">
        <v>1458</v>
      </c>
      <c r="O829" s="345"/>
      <c r="Q829" s="349">
        <f t="shared" ref="Q829:Q830" si="302">O829</f>
        <v>0</v>
      </c>
      <c r="S829" s="345"/>
      <c r="U829" s="349">
        <f t="shared" ref="U829:U830" si="303">S829</f>
        <v>0</v>
      </c>
    </row>
    <row r="830" spans="1:21" s="319" customFormat="1" ht="15" customHeight="1">
      <c r="A830" s="319">
        <v>820</v>
      </c>
      <c r="B830" s="319">
        <f t="shared" si="286"/>
        <v>3</v>
      </c>
      <c r="C830" s="320">
        <f t="shared" si="287"/>
        <v>773</v>
      </c>
      <c r="D830" s="320"/>
      <c r="E830" s="320"/>
      <c r="F830" s="347" t="s">
        <v>250</v>
      </c>
      <c r="G830" s="368">
        <v>773</v>
      </c>
      <c r="H830" s="347" t="s">
        <v>250</v>
      </c>
      <c r="I830" s="347" t="s">
        <v>250</v>
      </c>
      <c r="J830" s="347" t="s">
        <v>250</v>
      </c>
      <c r="K830" s="347" t="s">
        <v>250</v>
      </c>
      <c r="L830" s="347" t="s">
        <v>250</v>
      </c>
      <c r="M830" s="347" t="s">
        <v>250</v>
      </c>
      <c r="N830" s="368" t="s">
        <v>1459</v>
      </c>
      <c r="O830" s="345"/>
      <c r="Q830" s="349">
        <f t="shared" si="302"/>
        <v>0</v>
      </c>
      <c r="S830" s="345"/>
      <c r="U830" s="349">
        <f t="shared" si="303"/>
        <v>0</v>
      </c>
    </row>
    <row r="831" spans="1:21" s="319" customFormat="1" ht="15" customHeight="1">
      <c r="A831" s="319">
        <v>821</v>
      </c>
      <c r="B831" s="319">
        <f t="shared" si="286"/>
        <v>3</v>
      </c>
      <c r="C831" s="320">
        <f t="shared" si="287"/>
        <v>779</v>
      </c>
      <c r="D831" s="320"/>
      <c r="E831" s="320"/>
      <c r="F831" s="347" t="s">
        <v>250</v>
      </c>
      <c r="G831" s="368">
        <v>779</v>
      </c>
      <c r="H831" s="347" t="s">
        <v>250</v>
      </c>
      <c r="I831" s="347" t="s">
        <v>250</v>
      </c>
      <c r="J831" s="347" t="s">
        <v>250</v>
      </c>
      <c r="K831" s="347" t="s">
        <v>250</v>
      </c>
      <c r="L831" s="347" t="s">
        <v>250</v>
      </c>
      <c r="M831" s="347" t="s">
        <v>250</v>
      </c>
      <c r="N831" s="368" t="s">
        <v>1460</v>
      </c>
      <c r="O831" s="345"/>
      <c r="Q831" s="349">
        <f>O831-Q832-Q833</f>
        <v>0</v>
      </c>
      <c r="S831" s="345"/>
      <c r="U831" s="349">
        <f>S831+U832+U833</f>
        <v>0</v>
      </c>
    </row>
    <row r="832" spans="1:21" s="319" customFormat="1" ht="15" customHeight="1">
      <c r="A832" s="319">
        <v>822</v>
      </c>
      <c r="B832" s="319">
        <f t="shared" si="286"/>
        <v>4</v>
      </c>
      <c r="C832" s="320">
        <f t="shared" si="287"/>
        <v>7791</v>
      </c>
      <c r="D832" s="320"/>
      <c r="E832" s="320"/>
      <c r="F832" s="347" t="s">
        <v>250</v>
      </c>
      <c r="G832" s="347" t="s">
        <v>250</v>
      </c>
      <c r="H832" s="355">
        <v>7791</v>
      </c>
      <c r="I832" s="347" t="s">
        <v>250</v>
      </c>
      <c r="J832" s="347" t="s">
        <v>250</v>
      </c>
      <c r="K832" s="347" t="s">
        <v>250</v>
      </c>
      <c r="L832" s="347" t="s">
        <v>250</v>
      </c>
      <c r="M832" s="347" t="s">
        <v>250</v>
      </c>
      <c r="N832" s="355" t="s">
        <v>1461</v>
      </c>
      <c r="O832" s="345"/>
      <c r="Q832" s="349">
        <f t="shared" ref="Q832:Q833" si="304">O832</f>
        <v>0</v>
      </c>
      <c r="S832" s="345"/>
      <c r="U832" s="349">
        <f t="shared" ref="U832:U833" si="305">S832</f>
        <v>0</v>
      </c>
    </row>
    <row r="833" spans="1:21" s="319" customFormat="1" ht="15" customHeight="1">
      <c r="A833" s="319">
        <v>823</v>
      </c>
      <c r="B833" s="319">
        <f t="shared" si="286"/>
        <v>4</v>
      </c>
      <c r="C833" s="320">
        <f t="shared" si="287"/>
        <v>7792</v>
      </c>
      <c r="D833" s="320"/>
      <c r="E833" s="320"/>
      <c r="F833" s="347" t="s">
        <v>250</v>
      </c>
      <c r="G833" s="347" t="s">
        <v>250</v>
      </c>
      <c r="H833" s="355">
        <v>7792</v>
      </c>
      <c r="I833" s="347" t="s">
        <v>250</v>
      </c>
      <c r="J833" s="347" t="s">
        <v>250</v>
      </c>
      <c r="K833" s="347" t="s">
        <v>250</v>
      </c>
      <c r="L833" s="347" t="s">
        <v>250</v>
      </c>
      <c r="M833" s="347" t="s">
        <v>250</v>
      </c>
      <c r="N833" s="355" t="s">
        <v>1462</v>
      </c>
      <c r="O833" s="345"/>
      <c r="Q833" s="349">
        <f t="shared" si="304"/>
        <v>0</v>
      </c>
      <c r="S833" s="345"/>
      <c r="U833" s="349">
        <f t="shared" si="305"/>
        <v>0</v>
      </c>
    </row>
    <row r="834" spans="1:21" s="319" customFormat="1" ht="15" customHeight="1">
      <c r="A834" s="319">
        <v>824</v>
      </c>
      <c r="B834" s="319">
        <f t="shared" si="286"/>
        <v>2</v>
      </c>
      <c r="C834" s="320">
        <f t="shared" si="287"/>
        <v>78</v>
      </c>
      <c r="D834" s="320"/>
      <c r="E834" s="320"/>
      <c r="F834" s="365">
        <v>78</v>
      </c>
      <c r="G834" s="365" t="s">
        <v>250</v>
      </c>
      <c r="H834" s="365" t="s">
        <v>250</v>
      </c>
      <c r="I834" s="365" t="s">
        <v>250</v>
      </c>
      <c r="J834" s="365" t="s">
        <v>250</v>
      </c>
      <c r="K834" s="365" t="s">
        <v>250</v>
      </c>
      <c r="L834" s="365" t="s">
        <v>250</v>
      </c>
      <c r="M834" s="365" t="s">
        <v>250</v>
      </c>
      <c r="N834" s="365" t="s">
        <v>1463</v>
      </c>
      <c r="O834" s="366"/>
      <c r="Q834" s="367"/>
      <c r="R834" s="319" t="s">
        <v>250</v>
      </c>
      <c r="S834" s="367"/>
      <c r="U834" s="367"/>
    </row>
    <row r="835" spans="1:21" s="319" customFormat="1" ht="15" customHeight="1">
      <c r="A835" s="319">
        <v>825</v>
      </c>
      <c r="B835" s="319">
        <f t="shared" si="286"/>
        <v>3</v>
      </c>
      <c r="C835" s="320">
        <f t="shared" si="287"/>
        <v>781</v>
      </c>
      <c r="D835" s="320"/>
      <c r="E835" s="320"/>
      <c r="F835" s="347" t="s">
        <v>250</v>
      </c>
      <c r="G835" s="368">
        <v>781</v>
      </c>
      <c r="H835" s="347" t="s">
        <v>250</v>
      </c>
      <c r="I835" s="347" t="s">
        <v>250</v>
      </c>
      <c r="J835" s="347" t="s">
        <v>250</v>
      </c>
      <c r="K835" s="347" t="s">
        <v>250</v>
      </c>
      <c r="L835" s="347" t="s">
        <v>250</v>
      </c>
      <c r="M835" s="347" t="s">
        <v>250</v>
      </c>
      <c r="N835" s="368" t="s">
        <v>1464</v>
      </c>
      <c r="O835" s="345"/>
      <c r="Q835" s="349">
        <f>O835</f>
        <v>0</v>
      </c>
      <c r="S835" s="345"/>
      <c r="U835" s="349">
        <f>S835</f>
        <v>0</v>
      </c>
    </row>
    <row r="836" spans="1:21" s="319" customFormat="1" ht="15" customHeight="1">
      <c r="A836" s="319">
        <v>826</v>
      </c>
      <c r="B836" s="319">
        <f t="shared" si="286"/>
        <v>3</v>
      </c>
      <c r="C836" s="320">
        <f t="shared" si="287"/>
        <v>782</v>
      </c>
      <c r="D836" s="320"/>
      <c r="E836" s="320"/>
      <c r="F836" s="347" t="s">
        <v>250</v>
      </c>
      <c r="G836" s="368">
        <v>782</v>
      </c>
      <c r="H836" s="347" t="s">
        <v>250</v>
      </c>
      <c r="I836" s="347" t="s">
        <v>250</v>
      </c>
      <c r="J836" s="347" t="s">
        <v>250</v>
      </c>
      <c r="K836" s="347" t="s">
        <v>250</v>
      </c>
      <c r="L836" s="347" t="s">
        <v>250</v>
      </c>
      <c r="M836" s="347" t="s">
        <v>250</v>
      </c>
      <c r="N836" s="368" t="s">
        <v>1465</v>
      </c>
      <c r="O836" s="345"/>
      <c r="Q836" s="349">
        <f t="shared" ref="Q836:Q839" si="306">O836</f>
        <v>0</v>
      </c>
      <c r="S836" s="345"/>
      <c r="U836" s="349">
        <f t="shared" ref="U836:U839" si="307">S836</f>
        <v>0</v>
      </c>
    </row>
    <row r="837" spans="1:21" s="319" customFormat="1" ht="15" customHeight="1">
      <c r="A837" s="319">
        <v>827</v>
      </c>
      <c r="B837" s="319">
        <f t="shared" si="286"/>
        <v>3</v>
      </c>
      <c r="C837" s="320">
        <f t="shared" si="287"/>
        <v>783</v>
      </c>
      <c r="D837" s="320"/>
      <c r="E837" s="320"/>
      <c r="F837" s="347" t="s">
        <v>250</v>
      </c>
      <c r="G837" s="368">
        <v>783</v>
      </c>
      <c r="H837" s="347" t="s">
        <v>250</v>
      </c>
      <c r="I837" s="347" t="s">
        <v>250</v>
      </c>
      <c r="J837" s="347" t="s">
        <v>250</v>
      </c>
      <c r="K837" s="347" t="s">
        <v>250</v>
      </c>
      <c r="L837" s="347" t="s">
        <v>250</v>
      </c>
      <c r="M837" s="347" t="s">
        <v>250</v>
      </c>
      <c r="N837" s="368" t="s">
        <v>1466</v>
      </c>
      <c r="O837" s="345"/>
      <c r="Q837" s="349">
        <f t="shared" si="306"/>
        <v>0</v>
      </c>
      <c r="S837" s="345"/>
      <c r="U837" s="349">
        <f t="shared" si="307"/>
        <v>0</v>
      </c>
    </row>
    <row r="838" spans="1:21" s="319" customFormat="1" ht="15" customHeight="1">
      <c r="A838" s="319">
        <v>828</v>
      </c>
      <c r="B838" s="319">
        <f t="shared" si="286"/>
        <v>3</v>
      </c>
      <c r="C838" s="320">
        <f t="shared" si="287"/>
        <v>788</v>
      </c>
      <c r="D838" s="320"/>
      <c r="E838" s="320"/>
      <c r="F838" s="347" t="s">
        <v>250</v>
      </c>
      <c r="G838" s="368">
        <v>788</v>
      </c>
      <c r="H838" s="347" t="s">
        <v>250</v>
      </c>
      <c r="I838" s="347" t="s">
        <v>250</v>
      </c>
      <c r="J838" s="347" t="s">
        <v>250</v>
      </c>
      <c r="K838" s="347" t="s">
        <v>250</v>
      </c>
      <c r="L838" s="347" t="s">
        <v>250</v>
      </c>
      <c r="M838" s="347" t="s">
        <v>250</v>
      </c>
      <c r="N838" s="368" t="s">
        <v>1467</v>
      </c>
      <c r="O838" s="345"/>
      <c r="Q838" s="349">
        <f t="shared" si="306"/>
        <v>0</v>
      </c>
      <c r="S838" s="345"/>
      <c r="U838" s="349">
        <f t="shared" si="307"/>
        <v>0</v>
      </c>
    </row>
    <row r="839" spans="1:21" s="319" customFormat="1" ht="15" customHeight="1">
      <c r="A839" s="319">
        <v>829</v>
      </c>
      <c r="B839" s="319">
        <f t="shared" si="286"/>
        <v>3</v>
      </c>
      <c r="C839" s="320">
        <f t="shared" si="287"/>
        <v>789</v>
      </c>
      <c r="D839" s="320"/>
      <c r="E839" s="320"/>
      <c r="F839" s="347" t="s">
        <v>250</v>
      </c>
      <c r="G839" s="368">
        <v>789</v>
      </c>
      <c r="H839" s="347" t="s">
        <v>250</v>
      </c>
      <c r="I839" s="347" t="s">
        <v>250</v>
      </c>
      <c r="J839" s="347" t="s">
        <v>250</v>
      </c>
      <c r="K839" s="347" t="s">
        <v>250</v>
      </c>
      <c r="L839" s="347" t="s">
        <v>250</v>
      </c>
      <c r="M839" s="347" t="s">
        <v>250</v>
      </c>
      <c r="N839" s="368" t="s">
        <v>1468</v>
      </c>
      <c r="O839" s="345"/>
      <c r="Q839" s="349">
        <f t="shared" si="306"/>
        <v>0</v>
      </c>
      <c r="S839" s="345"/>
      <c r="U839" s="349">
        <f t="shared" si="307"/>
        <v>0</v>
      </c>
    </row>
    <row r="840" spans="1:21" ht="15" customHeight="1">
      <c r="Q840" s="363">
        <f>SUM(Q11:Q839)</f>
        <v>0</v>
      </c>
      <c r="S840" s="363">
        <f>SUM(S11:S839)</f>
        <v>0</v>
      </c>
      <c r="U840" s="363"/>
    </row>
  </sheetData>
  <autoFilter ref="A10:U839"/>
  <mergeCells count="7">
    <mergeCell ref="W531:Y531"/>
    <mergeCell ref="F2:W2"/>
    <mergeCell ref="W8:Y10"/>
    <mergeCell ref="W527:Y527"/>
    <mergeCell ref="W528:Y528"/>
    <mergeCell ref="W529:Y529"/>
    <mergeCell ref="W530:Y530"/>
  </mergeCells>
  <conditionalFormatting sqref="F2">
    <cfRule type="expression" dxfId="9" priority="1">
      <formula>$Y$2="NOK"</formula>
    </cfRule>
    <cfRule type="expression" dxfId="8" priority="2">
      <formula>$Y$2="OK"</formula>
    </cfRule>
  </conditionalFormatting>
  <dataValidations count="1">
    <dataValidation type="list" allowBlank="1" showInputMessage="1" showErrorMessage="1" sqref="O8:P8 P9">
      <formula1>"ESC,ESI,RAS,CSS"</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zoomScaleNormal="100" workbookViewId="0">
      <selection activeCell="H47" sqref="H47"/>
    </sheetView>
  </sheetViews>
  <sheetFormatPr defaultColWidth="9.140625" defaultRowHeight="15"/>
  <cols>
    <col min="1" max="1" width="2.85546875" style="133" customWidth="1"/>
    <col min="2" max="2" width="2.85546875" style="132" customWidth="1"/>
    <col min="3" max="3" width="37.140625" style="133" customWidth="1"/>
    <col min="4" max="4" width="14.28515625" style="133" customWidth="1"/>
    <col min="5" max="6" width="2.85546875" style="133" customWidth="1"/>
    <col min="7" max="7" width="37.140625" style="133" customWidth="1"/>
    <col min="8" max="8" width="14.28515625" style="133" customWidth="1"/>
    <col min="9" max="9" width="2.85546875" style="133" customWidth="1"/>
    <col min="10" max="10" width="11.42578125" style="133" customWidth="1"/>
    <col min="11" max="11" width="10.7109375" style="133" customWidth="1"/>
    <col min="12" max="16384" width="9.140625" style="133"/>
  </cols>
  <sheetData>
    <row r="1" spans="2:12" ht="15" customHeight="1" thickBot="1"/>
    <row r="2" spans="2:12" ht="55.15" customHeight="1" thickBot="1">
      <c r="B2" s="465" t="s">
        <v>133</v>
      </c>
      <c r="C2" s="466"/>
      <c r="D2" s="466"/>
      <c r="E2" s="466"/>
      <c r="F2" s="466"/>
      <c r="G2" s="466"/>
      <c r="H2" s="467"/>
      <c r="J2" s="134" t="str">
        <f>IF(D38=0,"NOK","OK")</f>
        <v>NOK</v>
      </c>
    </row>
    <row r="3" spans="2:12" ht="15" customHeight="1">
      <c r="C3" s="132"/>
      <c r="D3" s="132"/>
    </row>
    <row r="4" spans="2:12" s="44" customFormat="1">
      <c r="B4" s="135" t="s">
        <v>16</v>
      </c>
      <c r="C4" s="136"/>
      <c r="D4" s="468">
        <f>'F1'!C7</f>
        <v>0</v>
      </c>
      <c r="E4" s="469"/>
      <c r="F4" s="469"/>
      <c r="G4" s="469"/>
      <c r="H4" s="470"/>
      <c r="I4" s="133"/>
      <c r="J4" s="133"/>
      <c r="K4" s="133"/>
      <c r="L4" s="133"/>
    </row>
    <row r="5" spans="2:12" ht="15" customHeight="1" thickBot="1">
      <c r="B5" s="137"/>
      <c r="C5" s="137"/>
      <c r="D5" s="137"/>
    </row>
    <row r="6" spans="2:12" ht="30.2" customHeight="1" thickBot="1">
      <c r="B6" s="384" t="s">
        <v>122</v>
      </c>
      <c r="C6" s="385"/>
      <c r="D6" s="386"/>
      <c r="E6" s="138"/>
      <c r="F6" s="465" t="s">
        <v>123</v>
      </c>
      <c r="G6" s="466"/>
      <c r="H6" s="467"/>
      <c r="K6" s="139"/>
    </row>
    <row r="7" spans="2:12" ht="105">
      <c r="B7" s="471"/>
      <c r="C7" s="472"/>
      <c r="D7" s="140" t="s">
        <v>124</v>
      </c>
      <c r="F7" s="141"/>
      <c r="G7" s="142"/>
      <c r="H7" s="143" t="s">
        <v>125</v>
      </c>
    </row>
    <row r="8" spans="2:12" ht="15" customHeight="1">
      <c r="B8" s="144" t="s">
        <v>17</v>
      </c>
      <c r="C8" s="145"/>
      <c r="D8" s="145"/>
      <c r="E8" s="132"/>
      <c r="F8" s="144" t="s">
        <v>17</v>
      </c>
      <c r="G8" s="145"/>
      <c r="H8" s="146"/>
    </row>
    <row r="9" spans="2:12">
      <c r="B9" s="147"/>
      <c r="C9" s="148" t="s">
        <v>0</v>
      </c>
      <c r="D9" s="149"/>
      <c r="F9" s="147"/>
      <c r="G9" s="148" t="s">
        <v>0</v>
      </c>
      <c r="H9" s="150"/>
    </row>
    <row r="10" spans="2:12">
      <c r="B10" s="151"/>
      <c r="C10" s="74" t="str">
        <f>+'F2 TOTAL'!C17</f>
        <v xml:space="preserve">Médecin </v>
      </c>
      <c r="D10" s="152"/>
      <c r="F10" s="153"/>
      <c r="G10" s="154" t="str">
        <f>C10</f>
        <v xml:space="preserve">Médecin </v>
      </c>
      <c r="H10" s="152">
        <f>+'F2 TOTAL'!J17</f>
        <v>0</v>
      </c>
    </row>
    <row r="11" spans="2:12">
      <c r="B11" s="151"/>
      <c r="C11" s="74" t="str">
        <f>+'F2 TOTAL'!C18</f>
        <v>Licencié en sciences hospitalières</v>
      </c>
      <c r="D11" s="152"/>
      <c r="F11" s="155"/>
      <c r="G11" s="156" t="str">
        <f t="shared" ref="G11:G23" si="0">C11</f>
        <v>Licencié en sciences hospitalières</v>
      </c>
      <c r="H11" s="152">
        <f>+'F2 TOTAL'!J18</f>
        <v>0</v>
      </c>
    </row>
    <row r="12" spans="2:12">
      <c r="B12" s="151"/>
      <c r="C12" s="74" t="str">
        <f>+'F2 TOTAL'!C19</f>
        <v>Infirmier hospitalier gradué</v>
      </c>
      <c r="D12" s="152"/>
      <c r="F12" s="155"/>
      <c r="G12" s="156" t="str">
        <f t="shared" si="0"/>
        <v>Infirmier hospitalier gradué</v>
      </c>
      <c r="H12" s="152">
        <f>+'F2 TOTAL'!J19</f>
        <v>0</v>
      </c>
    </row>
    <row r="13" spans="2:12">
      <c r="B13" s="155"/>
      <c r="C13" s="74" t="str">
        <f>+'F2 TOTAL'!C20</f>
        <v>Assistant social</v>
      </c>
      <c r="D13" s="152"/>
      <c r="F13" s="155"/>
      <c r="G13" s="156" t="str">
        <f t="shared" si="0"/>
        <v>Assistant social</v>
      </c>
      <c r="H13" s="152">
        <f>+'F2 TOTAL'!J20</f>
        <v>0</v>
      </c>
    </row>
    <row r="14" spans="2:12">
      <c r="B14" s="155"/>
      <c r="C14" s="74" t="str">
        <f>+'F2 TOTAL'!C21</f>
        <v>Ergothérapeute</v>
      </c>
      <c r="D14" s="152"/>
      <c r="F14" s="155"/>
      <c r="G14" s="156" t="str">
        <f t="shared" si="0"/>
        <v>Ergothérapeute</v>
      </c>
      <c r="H14" s="152">
        <f>+'F2 TOTAL'!J21</f>
        <v>0</v>
      </c>
    </row>
    <row r="15" spans="2:12">
      <c r="B15" s="155"/>
      <c r="C15" s="74" t="str">
        <f>+'F2 TOTAL'!C22</f>
        <v>Kinésithérapeute</v>
      </c>
      <c r="D15" s="152"/>
      <c r="F15" s="155"/>
      <c r="G15" s="156" t="str">
        <f t="shared" si="0"/>
        <v>Kinésithérapeute</v>
      </c>
      <c r="H15" s="152">
        <f>+'F2 TOTAL'!J22</f>
        <v>0</v>
      </c>
    </row>
    <row r="16" spans="2:12">
      <c r="B16" s="155"/>
      <c r="C16" s="74" t="str">
        <f>+'F2 TOTAL'!C23</f>
        <v>Psychomotricien</v>
      </c>
      <c r="D16" s="152"/>
      <c r="F16" s="155"/>
      <c r="G16" s="156" t="str">
        <f t="shared" si="0"/>
        <v>Psychomotricien</v>
      </c>
      <c r="H16" s="152">
        <f>+'F2 TOTAL'!J23</f>
        <v>0</v>
      </c>
    </row>
    <row r="17" spans="2:8">
      <c r="B17" s="155"/>
      <c r="C17" s="74" t="str">
        <f>+'F2 TOTAL'!C24</f>
        <v>Pédagogue curatif</v>
      </c>
      <c r="D17" s="152"/>
      <c r="F17" s="155"/>
      <c r="G17" s="156" t="str">
        <f t="shared" si="0"/>
        <v>Pédagogue curatif</v>
      </c>
      <c r="H17" s="152">
        <f>+'F2 TOTAL'!J24</f>
        <v>0</v>
      </c>
    </row>
    <row r="18" spans="2:8">
      <c r="B18" s="155"/>
      <c r="C18" s="74" t="str">
        <f>+'F2 TOTAL'!C25</f>
        <v>Diététicien</v>
      </c>
      <c r="D18" s="152"/>
      <c r="F18" s="155"/>
      <c r="G18" s="2" t="str">
        <f t="shared" si="0"/>
        <v>Diététicien</v>
      </c>
      <c r="H18" s="152">
        <f>+'F2 TOTAL'!J25</f>
        <v>0</v>
      </c>
    </row>
    <row r="19" spans="2:8">
      <c r="B19" s="155"/>
      <c r="C19" s="74" t="str">
        <f>+'F2 TOTAL'!C26</f>
        <v>Orthophoniste</v>
      </c>
      <c r="D19" s="152"/>
      <c r="F19" s="155"/>
      <c r="G19" s="2" t="str">
        <f t="shared" si="0"/>
        <v>Orthophoniste</v>
      </c>
      <c r="H19" s="152">
        <f>+'F2 TOTAL'!J26</f>
        <v>0</v>
      </c>
    </row>
    <row r="20" spans="2:8">
      <c r="B20" s="155"/>
      <c r="C20" s="74" t="str">
        <f>+'F2 TOTAL'!C27</f>
        <v>Infirmier anesthésiste / masseur</v>
      </c>
      <c r="D20" s="152"/>
      <c r="F20" s="155"/>
      <c r="G20" s="156" t="str">
        <f t="shared" si="0"/>
        <v>Infirmier anesthésiste / masseur</v>
      </c>
      <c r="H20" s="152">
        <f>+'F2 TOTAL'!J27</f>
        <v>0</v>
      </c>
    </row>
    <row r="21" spans="2:8">
      <c r="B21" s="155"/>
      <c r="C21" s="74" t="str">
        <f>+'F2 TOTAL'!C28</f>
        <v>Infirmier psychiatrique</v>
      </c>
      <c r="D21" s="152"/>
      <c r="F21" s="155"/>
      <c r="G21" s="156" t="str">
        <f t="shared" si="0"/>
        <v>Infirmier psychiatrique</v>
      </c>
      <c r="H21" s="152">
        <f>+'F2 TOTAL'!J28</f>
        <v>0</v>
      </c>
    </row>
    <row r="22" spans="2:8">
      <c r="B22" s="155"/>
      <c r="C22" s="74" t="str">
        <f>+'F2 TOTAL'!C29</f>
        <v>Infirmier</v>
      </c>
      <c r="D22" s="152"/>
      <c r="F22" s="155"/>
      <c r="G22" s="156" t="str">
        <f t="shared" si="0"/>
        <v>Infirmier</v>
      </c>
      <c r="H22" s="152">
        <f>+'F2 TOTAL'!J29</f>
        <v>0</v>
      </c>
    </row>
    <row r="23" spans="2:8">
      <c r="B23" s="155"/>
      <c r="C23" s="74" t="str">
        <f>+'F2 TOTAL'!C30</f>
        <v>Aide soignant</v>
      </c>
      <c r="D23" s="152"/>
      <c r="F23" s="155"/>
      <c r="G23" s="156" t="str">
        <f t="shared" si="0"/>
        <v>Aide soignant</v>
      </c>
      <c r="H23" s="152">
        <f>+'F2 TOTAL'!J30</f>
        <v>0</v>
      </c>
    </row>
    <row r="24" spans="2:8">
      <c r="B24" s="157"/>
      <c r="C24" s="158" t="s">
        <v>1</v>
      </c>
      <c r="D24" s="159"/>
      <c r="F24" s="157"/>
      <c r="G24" s="158" t="s">
        <v>1</v>
      </c>
      <c r="H24" s="160"/>
    </row>
    <row r="25" spans="2:8">
      <c r="B25" s="155"/>
      <c r="C25" s="156" t="str">
        <f>+'F2 TOTAL'!C32</f>
        <v>Universitaire psychologue</v>
      </c>
      <c r="D25" s="152"/>
      <c r="F25" s="155"/>
      <c r="G25" s="156" t="str">
        <f t="shared" ref="G25:G30" si="1">C25</f>
        <v>Universitaire psychologue</v>
      </c>
      <c r="H25" s="152">
        <f>+'F2 TOTAL'!J32</f>
        <v>0</v>
      </c>
    </row>
    <row r="26" spans="2:8">
      <c r="B26" s="155"/>
      <c r="C26" s="156" t="str">
        <f>+'F2 TOTAL'!C33</f>
        <v>Educateur gradué</v>
      </c>
      <c r="D26" s="152"/>
      <c r="F26" s="155"/>
      <c r="G26" s="156" t="str">
        <f t="shared" si="1"/>
        <v>Educateur gradué</v>
      </c>
      <c r="H26" s="152">
        <f>+'F2 TOTAL'!J33</f>
        <v>0</v>
      </c>
    </row>
    <row r="27" spans="2:8">
      <c r="B27" s="155"/>
      <c r="C27" s="156" t="str">
        <f>+'F2 TOTAL'!C34</f>
        <v>Educateur instructeur (bac)</v>
      </c>
      <c r="D27" s="152"/>
      <c r="F27" s="155"/>
      <c r="G27" s="156" t="str">
        <f t="shared" si="1"/>
        <v>Educateur instructeur (bac)</v>
      </c>
      <c r="H27" s="152">
        <f>+'F2 TOTAL'!J34</f>
        <v>0</v>
      </c>
    </row>
    <row r="28" spans="2:8">
      <c r="B28" s="155"/>
      <c r="C28" s="156" t="str">
        <f>+'F2 TOTAL'!C35</f>
        <v>Educateur diplômé</v>
      </c>
      <c r="D28" s="152"/>
      <c r="F28" s="155"/>
      <c r="G28" s="156" t="str">
        <f t="shared" si="1"/>
        <v>Educateur diplômé</v>
      </c>
      <c r="H28" s="152">
        <f>+'F2 TOTAL'!J35</f>
        <v>0</v>
      </c>
    </row>
    <row r="29" spans="2:8">
      <c r="B29" s="155"/>
      <c r="C29" s="156" t="str">
        <f>+'F2 TOTAL'!C36</f>
        <v>Educateur instructeur</v>
      </c>
      <c r="D29" s="152"/>
      <c r="F29" s="155"/>
      <c r="G29" s="156" t="str">
        <f t="shared" si="1"/>
        <v>Educateur instructeur</v>
      </c>
      <c r="H29" s="152">
        <f>+'F2 TOTAL'!J36</f>
        <v>0</v>
      </c>
    </row>
    <row r="30" spans="2:8">
      <c r="B30" s="155"/>
      <c r="C30" s="156" t="str">
        <f>+'F2 TOTAL'!C37</f>
        <v>Employé non diplômé</v>
      </c>
      <c r="D30" s="152"/>
      <c r="F30" s="155"/>
      <c r="G30" s="156" t="str">
        <f t="shared" si="1"/>
        <v>Employé non diplômé</v>
      </c>
      <c r="H30" s="152">
        <f>+'F2 TOTAL'!J37</f>
        <v>0</v>
      </c>
    </row>
    <row r="31" spans="2:8">
      <c r="B31" s="161"/>
      <c r="C31" s="148" t="s">
        <v>2</v>
      </c>
      <c r="D31" s="162"/>
      <c r="F31" s="161"/>
      <c r="G31" s="148" t="s">
        <v>2</v>
      </c>
      <c r="H31" s="160"/>
    </row>
    <row r="32" spans="2:8">
      <c r="B32" s="151"/>
      <c r="C32" s="74" t="str">
        <f>+'F2 TOTAL'!C39</f>
        <v>Salarié avec CATP ou CAP</v>
      </c>
      <c r="D32" s="152"/>
      <c r="F32" s="163"/>
      <c r="G32" s="164" t="str">
        <f t="shared" ref="G32:G36" si="2">C32</f>
        <v>Salarié avec CATP ou CAP</v>
      </c>
      <c r="H32" s="152">
        <f>+'F2 TOTAL'!J39</f>
        <v>0</v>
      </c>
    </row>
    <row r="33" spans="2:8">
      <c r="B33" s="151"/>
      <c r="C33" s="3" t="str">
        <f>+'F2 TOTAL'!C40</f>
        <v>Auxiliaire de vie/Auxiliaire économe</v>
      </c>
      <c r="D33" s="152"/>
      <c r="F33" s="151"/>
      <c r="G33" s="3" t="str">
        <f t="shared" si="2"/>
        <v>Auxiliaire de vie/Auxiliaire économe</v>
      </c>
      <c r="H33" s="152">
        <f>+'F2 TOTAL'!J40</f>
        <v>0</v>
      </c>
    </row>
    <row r="34" spans="2:8">
      <c r="B34" s="151"/>
      <c r="C34" s="74" t="str">
        <f>+'F2 TOTAL'!C41</f>
        <v>Aide socio-familiale</v>
      </c>
      <c r="D34" s="152"/>
      <c r="F34" s="151"/>
      <c r="G34" s="165" t="str">
        <f t="shared" si="2"/>
        <v>Aide socio-familiale</v>
      </c>
      <c r="H34" s="152">
        <f>+'F2 TOTAL'!J41</f>
        <v>0</v>
      </c>
    </row>
    <row r="35" spans="2:8" ht="15" customHeight="1">
      <c r="B35" s="151"/>
      <c r="C35" s="74" t="str">
        <f>+'F2 TOTAL'!C42</f>
        <v>Aide socio-familiale en formation</v>
      </c>
      <c r="D35" s="152"/>
      <c r="F35" s="151"/>
      <c r="G35" s="165" t="str">
        <f t="shared" si="2"/>
        <v>Aide socio-familiale en formation</v>
      </c>
      <c r="H35" s="152">
        <f>+'F2 TOTAL'!J42</f>
        <v>0</v>
      </c>
    </row>
    <row r="36" spans="2:8" ht="15" customHeight="1">
      <c r="B36" s="166"/>
      <c r="C36" s="167" t="str">
        <f>+'F2 TOTAL'!C43</f>
        <v>Salarié non diplômé</v>
      </c>
      <c r="D36" s="168"/>
      <c r="F36" s="166"/>
      <c r="G36" s="169" t="str">
        <f t="shared" si="2"/>
        <v>Salarié non diplômé</v>
      </c>
      <c r="H36" s="152">
        <f>+'F2 TOTAL'!J43</f>
        <v>0</v>
      </c>
    </row>
    <row r="37" spans="2:8">
      <c r="B37" s="44"/>
      <c r="C37" s="44"/>
      <c r="E37" s="170"/>
      <c r="F37" s="144" t="s">
        <v>103</v>
      </c>
      <c r="G37" s="171"/>
      <c r="H37" s="172"/>
    </row>
    <row r="38" spans="2:8">
      <c r="B38" s="173" t="s">
        <v>126</v>
      </c>
      <c r="C38" s="174"/>
      <c r="D38" s="175">
        <f>SUM(D10:D36)</f>
        <v>0</v>
      </c>
      <c r="E38" s="170"/>
      <c r="F38" s="30"/>
      <c r="G38" s="36" t="s">
        <v>104</v>
      </c>
      <c r="H38" s="152">
        <f>+'F2 TOTAL'!J45</f>
        <v>0</v>
      </c>
    </row>
    <row r="39" spans="2:8">
      <c r="E39" s="156"/>
      <c r="F39" s="30"/>
      <c r="G39" s="36" t="s">
        <v>105</v>
      </c>
      <c r="H39" s="152">
        <f>+'F2 TOTAL'!J46</f>
        <v>0</v>
      </c>
    </row>
    <row r="40" spans="2:8">
      <c r="E40" s="156"/>
      <c r="F40" s="30"/>
      <c r="G40" s="36" t="s">
        <v>106</v>
      </c>
      <c r="H40" s="152">
        <f>+'F2 TOTAL'!J47</f>
        <v>0</v>
      </c>
    </row>
    <row r="41" spans="2:8">
      <c r="E41" s="176"/>
      <c r="F41" s="30"/>
      <c r="G41" s="36" t="s">
        <v>107</v>
      </c>
      <c r="H41" s="152">
        <f>+'F2 TOTAL'!J48</f>
        <v>0</v>
      </c>
    </row>
    <row r="42" spans="2:8">
      <c r="E42" s="176"/>
      <c r="F42" s="30"/>
      <c r="G42" s="36" t="s">
        <v>108</v>
      </c>
      <c r="H42" s="152">
        <f>+'F2 TOTAL'!J49</f>
        <v>0</v>
      </c>
    </row>
    <row r="43" spans="2:8">
      <c r="E43" s="176"/>
      <c r="F43" s="30"/>
      <c r="G43" s="36" t="s">
        <v>109</v>
      </c>
      <c r="H43" s="152">
        <f>+'F2 TOTAL'!J50</f>
        <v>0</v>
      </c>
    </row>
    <row r="44" spans="2:8">
      <c r="E44" s="176"/>
      <c r="F44" s="30"/>
      <c r="G44" s="36" t="s">
        <v>110</v>
      </c>
      <c r="H44" s="152">
        <f>+'F2 TOTAL'!J51</f>
        <v>0</v>
      </c>
    </row>
    <row r="45" spans="2:8">
      <c r="E45" s="176"/>
      <c r="F45" s="42"/>
      <c r="G45" s="177" t="s">
        <v>98</v>
      </c>
      <c r="H45" s="168">
        <f>+'F2 TOTAL'!J52</f>
        <v>0</v>
      </c>
    </row>
    <row r="47" spans="2:8" s="178" customFormat="1">
      <c r="B47" s="132"/>
      <c r="C47" s="133"/>
      <c r="D47" s="133"/>
      <c r="F47" s="173" t="s">
        <v>126</v>
      </c>
      <c r="G47" s="174"/>
      <c r="H47" s="175">
        <f>SUM(H10:H45)</f>
        <v>0</v>
      </c>
    </row>
    <row r="48" spans="2:8" ht="15" customHeight="1"/>
  </sheetData>
  <sheetProtection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showGridLines="0" zoomScaleNormal="100" workbookViewId="0">
      <selection activeCell="C18" sqref="C18"/>
    </sheetView>
  </sheetViews>
  <sheetFormatPr defaultColWidth="11.42578125" defaultRowHeight="15" customHeight="1"/>
  <cols>
    <col min="1" max="1" width="2.85546875" style="13" customWidth="1"/>
    <col min="2" max="2" width="92.85546875" style="13" customWidth="1"/>
    <col min="3" max="3" width="12.85546875" style="67" customWidth="1"/>
    <col min="4" max="4" width="12.85546875" style="13" customWidth="1"/>
    <col min="5" max="5" width="2.85546875" style="13" customWidth="1"/>
    <col min="6" max="16384" width="11.42578125" style="13"/>
  </cols>
  <sheetData>
    <row r="1" spans="2:12" ht="15" customHeight="1" thickBot="1"/>
    <row r="2" spans="2:12" s="10" customFormat="1" ht="60" customHeight="1" thickBot="1">
      <c r="B2" s="465" t="s">
        <v>134</v>
      </c>
      <c r="C2" s="473"/>
      <c r="D2" s="474"/>
      <c r="E2" s="71"/>
      <c r="F2" s="85" t="str">
        <f>IF(AND(D7&lt;&gt;"",D9&lt;&gt;""),"OK","NOK")</f>
        <v>NOK</v>
      </c>
      <c r="G2" s="71"/>
      <c r="H2" s="71"/>
      <c r="I2" s="71"/>
      <c r="J2" s="71"/>
      <c r="K2" s="71"/>
      <c r="L2" s="71"/>
    </row>
    <row r="3" spans="2:12" s="10" customFormat="1" ht="15" customHeight="1">
      <c r="B3" s="36"/>
      <c r="C3" s="73"/>
      <c r="D3" s="74"/>
      <c r="E3" s="74"/>
      <c r="F3" s="74"/>
      <c r="G3" s="74"/>
      <c r="H3" s="74"/>
      <c r="I3" s="74"/>
      <c r="J3" s="74"/>
      <c r="K3" s="74"/>
      <c r="L3" s="69"/>
    </row>
    <row r="4" spans="2:12" s="10" customFormat="1" ht="15" customHeight="1">
      <c r="B4" s="75" t="s">
        <v>16</v>
      </c>
      <c r="C4" s="468">
        <f>'F1'!C7</f>
        <v>0</v>
      </c>
      <c r="D4" s="470"/>
      <c r="E4" s="74"/>
      <c r="F4" s="74"/>
      <c r="G4" s="36"/>
      <c r="H4" s="36"/>
      <c r="I4" s="36"/>
      <c r="J4" s="76"/>
      <c r="K4" s="76"/>
      <c r="L4" s="12"/>
    </row>
    <row r="5" spans="2:12" ht="15" customHeight="1">
      <c r="B5" s="72"/>
      <c r="C5" s="69"/>
      <c r="D5" s="74"/>
      <c r="E5" s="74"/>
      <c r="F5" s="74"/>
      <c r="G5" s="36"/>
      <c r="H5" s="36"/>
      <c r="I5" s="36"/>
      <c r="J5" s="76"/>
      <c r="K5" s="76"/>
      <c r="L5" s="12"/>
    </row>
    <row r="6" spans="2:12" ht="15" customHeight="1">
      <c r="B6" s="77" t="s">
        <v>13</v>
      </c>
      <c r="C6" s="78"/>
      <c r="D6" s="14"/>
    </row>
    <row r="7" spans="2:12" ht="15" customHeight="1">
      <c r="B7" s="79" t="s">
        <v>14</v>
      </c>
      <c r="C7" s="80"/>
      <c r="D7" s="87"/>
    </row>
    <row r="8" spans="2:12" ht="15" customHeight="1">
      <c r="B8" s="77" t="s">
        <v>27</v>
      </c>
      <c r="C8" s="78"/>
      <c r="D8" s="15"/>
    </row>
    <row r="9" spans="2:12" ht="30.2" customHeight="1">
      <c r="B9" s="475" t="s">
        <v>38</v>
      </c>
      <c r="C9" s="476"/>
      <c r="D9" s="86"/>
      <c r="F9" s="89"/>
    </row>
    <row r="10" spans="2:12" ht="30.2" customHeight="1">
      <c r="B10" s="475" t="s">
        <v>34</v>
      </c>
      <c r="C10" s="476"/>
      <c r="D10" s="86"/>
      <c r="F10" s="89"/>
    </row>
    <row r="11" spans="2:12" ht="30.2" customHeight="1">
      <c r="B11" s="475" t="s">
        <v>39</v>
      </c>
      <c r="C11" s="476"/>
      <c r="D11" s="86"/>
      <c r="F11" s="89"/>
    </row>
    <row r="12" spans="2:12" ht="45" customHeight="1">
      <c r="B12" s="84" t="s">
        <v>28</v>
      </c>
      <c r="C12" s="81" t="s">
        <v>1561</v>
      </c>
      <c r="D12" s="81" t="s">
        <v>18</v>
      </c>
    </row>
    <row r="13" spans="2:12" ht="15" customHeight="1">
      <c r="B13" s="82" t="s">
        <v>29</v>
      </c>
      <c r="C13" s="88"/>
      <c r="D13" s="70"/>
    </row>
    <row r="14" spans="2:12" ht="30">
      <c r="B14" s="84" t="s">
        <v>131</v>
      </c>
      <c r="C14" s="81" t="s">
        <v>1561</v>
      </c>
      <c r="D14" s="81" t="s">
        <v>18</v>
      </c>
    </row>
    <row r="15" spans="2:12" ht="15" customHeight="1">
      <c r="B15" s="98" t="s">
        <v>30</v>
      </c>
      <c r="C15" s="88">
        <f>+'F2 TOTAL'!G61</f>
        <v>0</v>
      </c>
      <c r="D15" s="88"/>
    </row>
    <row r="16" spans="2:12" ht="15" customHeight="1">
      <c r="B16" s="98" t="s">
        <v>31</v>
      </c>
      <c r="C16" s="88">
        <f>+'F2 TOTAL'!H61</f>
        <v>0</v>
      </c>
      <c r="D16" s="88"/>
    </row>
    <row r="17" spans="2:4" ht="15" customHeight="1">
      <c r="B17" s="98" t="s">
        <v>32</v>
      </c>
      <c r="C17" s="88">
        <f>+'F2 TOTAL'!I61</f>
        <v>0</v>
      </c>
      <c r="D17" s="88"/>
    </row>
    <row r="18" spans="2:4" ht="15" customHeight="1">
      <c r="B18" s="83" t="s">
        <v>33</v>
      </c>
      <c r="C18" s="88">
        <f>+'F2 TOTAL'!J61</f>
        <v>0</v>
      </c>
      <c r="D18" s="88"/>
    </row>
    <row r="19" spans="2:4" ht="45">
      <c r="B19" s="84" t="s">
        <v>130</v>
      </c>
      <c r="C19" s="81" t="s">
        <v>19</v>
      </c>
      <c r="D19" s="81" t="s">
        <v>18</v>
      </c>
    </row>
    <row r="20" spans="2:4" ht="15" customHeight="1">
      <c r="B20" s="98" t="s">
        <v>30</v>
      </c>
      <c r="C20" s="88"/>
      <c r="D20" s="88"/>
    </row>
    <row r="21" spans="2:4" ht="15" customHeight="1">
      <c r="B21" s="98" t="s">
        <v>31</v>
      </c>
      <c r="C21" s="88"/>
      <c r="D21" s="88"/>
    </row>
    <row r="22" spans="2:4" ht="15" customHeight="1">
      <c r="B22" s="98" t="s">
        <v>32</v>
      </c>
      <c r="C22" s="88"/>
      <c r="D22" s="88"/>
    </row>
    <row r="23" spans="2:4" ht="15" customHeight="1">
      <c r="B23" s="83" t="s">
        <v>33</v>
      </c>
      <c r="C23" s="88"/>
      <c r="D23" s="88"/>
    </row>
  </sheetData>
  <sheetProtection selectLockedCells="1"/>
  <mergeCells count="5">
    <mergeCell ref="B2:D2"/>
    <mergeCell ref="B11:C11"/>
    <mergeCell ref="C4:D4"/>
    <mergeCell ref="B10:C10"/>
    <mergeCell ref="B9:C9"/>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zoomScale="80" zoomScaleNormal="80" zoomScaleSheetLayoutView="100" workbookViewId="0">
      <selection activeCell="E26" sqref="E26"/>
    </sheetView>
  </sheetViews>
  <sheetFormatPr defaultColWidth="11.42578125" defaultRowHeight="15" customHeight="1"/>
  <cols>
    <col min="1" max="1" width="2.85546875" style="13" customWidth="1"/>
    <col min="2" max="2" width="53.42578125" style="13" customWidth="1"/>
    <col min="3" max="11" width="21.42578125" style="13" customWidth="1"/>
    <col min="12" max="12" width="20.42578125" style="13" customWidth="1"/>
    <col min="13" max="13" width="2.85546875" style="13" customWidth="1"/>
    <col min="14" max="16384" width="11.42578125" style="13"/>
  </cols>
  <sheetData>
    <row r="1" spans="2:14" ht="15" customHeight="1" thickBot="1"/>
    <row r="2" spans="2:14" ht="60" customHeight="1" thickBot="1">
      <c r="B2" s="488" t="s">
        <v>135</v>
      </c>
      <c r="C2" s="489"/>
      <c r="D2" s="489"/>
      <c r="E2" s="489"/>
      <c r="F2" s="489"/>
      <c r="G2" s="489"/>
      <c r="H2" s="489"/>
      <c r="I2" s="490"/>
      <c r="J2" s="490"/>
      <c r="K2" s="490"/>
      <c r="L2" s="491"/>
      <c r="N2" s="85" t="str">
        <f>IF(AND(C6&lt;&gt;"",OR(C11&lt;&gt;"",C14&lt;&gt;"",C12&lt;&gt;"",C16&lt;&gt;"",C17&lt;&gt;"",C18&lt;&gt;"",C19&lt;&gt;"")),"OK","NOK")</f>
        <v>NOK</v>
      </c>
    </row>
    <row r="3" spans="2:14" ht="15" customHeight="1">
      <c r="B3" s="44"/>
      <c r="C3" s="74"/>
      <c r="D3" s="74"/>
      <c r="E3" s="74"/>
      <c r="F3" s="74"/>
      <c r="G3" s="74"/>
      <c r="H3" s="74"/>
      <c r="I3" s="74"/>
      <c r="J3" s="74"/>
      <c r="K3" s="74"/>
      <c r="L3" s="74"/>
    </row>
    <row r="4" spans="2:14" ht="15" customHeight="1">
      <c r="B4" s="75" t="s">
        <v>16</v>
      </c>
      <c r="C4" s="469">
        <f>'F1'!C7</f>
        <v>0</v>
      </c>
      <c r="D4" s="469"/>
      <c r="E4" s="469"/>
      <c r="F4" s="469"/>
      <c r="G4" s="469"/>
      <c r="H4" s="469"/>
      <c r="I4" s="469"/>
      <c r="J4" s="469"/>
      <c r="K4" s="469"/>
      <c r="L4" s="470"/>
    </row>
    <row r="5" spans="2:14" ht="15" customHeight="1" thickBot="1">
      <c r="B5" s="72"/>
      <c r="C5" s="74"/>
      <c r="D5" s="36"/>
      <c r="E5" s="36"/>
      <c r="F5" s="36"/>
      <c r="G5" s="36"/>
      <c r="H5" s="36"/>
      <c r="I5" s="36"/>
      <c r="J5" s="36"/>
      <c r="K5" s="36"/>
      <c r="L5" s="36"/>
    </row>
    <row r="6" spans="2:14" ht="30.2" customHeight="1" thickBot="1">
      <c r="B6" s="99" t="s">
        <v>51</v>
      </c>
      <c r="C6" s="97"/>
      <c r="D6" s="96"/>
      <c r="E6" s="96"/>
      <c r="F6" s="96"/>
      <c r="G6" s="96"/>
      <c r="H6" s="96"/>
      <c r="I6" s="96"/>
      <c r="J6" s="96"/>
      <c r="K6" s="96"/>
    </row>
    <row r="7" spans="2:14" ht="15" customHeight="1">
      <c r="B7" s="74"/>
      <c r="C7" s="96"/>
      <c r="D7" s="96"/>
      <c r="E7" s="96"/>
      <c r="F7" s="96"/>
      <c r="G7" s="96"/>
      <c r="H7" s="96"/>
      <c r="I7" s="96"/>
      <c r="J7" s="96"/>
      <c r="K7" s="96"/>
      <c r="L7" s="96"/>
    </row>
    <row r="8" spans="2:14">
      <c r="B8" s="74"/>
      <c r="C8" s="477" t="s">
        <v>127</v>
      </c>
      <c r="D8" s="478"/>
      <c r="E8" s="478"/>
      <c r="F8" s="478"/>
      <c r="G8" s="479"/>
      <c r="H8" s="480" t="s">
        <v>128</v>
      </c>
      <c r="I8" s="481"/>
      <c r="J8" s="481"/>
      <c r="K8" s="481"/>
      <c r="L8" s="482"/>
    </row>
    <row r="9" spans="2:14" s="10" customFormat="1">
      <c r="B9" s="94"/>
      <c r="C9" s="483" t="s">
        <v>50</v>
      </c>
      <c r="D9" s="492" t="s">
        <v>52</v>
      </c>
      <c r="E9" s="493"/>
      <c r="F9" s="493"/>
      <c r="G9" s="494"/>
      <c r="H9" s="483" t="s">
        <v>49</v>
      </c>
      <c r="I9" s="492" t="s">
        <v>53</v>
      </c>
      <c r="J9" s="493"/>
      <c r="K9" s="493"/>
      <c r="L9" s="494"/>
    </row>
    <row r="10" spans="2:14" s="10" customFormat="1">
      <c r="B10" s="94"/>
      <c r="C10" s="484"/>
      <c r="D10" s="100" t="s">
        <v>54</v>
      </c>
      <c r="E10" s="100" t="s">
        <v>55</v>
      </c>
      <c r="F10" s="100" t="s">
        <v>56</v>
      </c>
      <c r="G10" s="100" t="s">
        <v>57</v>
      </c>
      <c r="H10" s="484"/>
      <c r="I10" s="100" t="s">
        <v>54</v>
      </c>
      <c r="J10" s="100" t="s">
        <v>55</v>
      </c>
      <c r="K10" s="100" t="s">
        <v>56</v>
      </c>
      <c r="L10" s="100" t="s">
        <v>57</v>
      </c>
    </row>
    <row r="11" spans="2:14" ht="15" customHeight="1">
      <c r="B11" s="93" t="s">
        <v>48</v>
      </c>
      <c r="C11" s="101"/>
      <c r="D11" s="87"/>
      <c r="E11" s="87"/>
      <c r="F11" s="87"/>
      <c r="G11" s="87"/>
      <c r="H11" s="101"/>
      <c r="I11" s="87"/>
      <c r="J11" s="87"/>
      <c r="K11" s="87"/>
      <c r="L11" s="87"/>
    </row>
    <row r="12" spans="2:14" ht="15" customHeight="1">
      <c r="B12" s="92" t="s">
        <v>47</v>
      </c>
      <c r="C12" s="87"/>
      <c r="D12" s="87"/>
      <c r="E12" s="104"/>
      <c r="F12" s="87"/>
      <c r="G12" s="87"/>
      <c r="H12" s="87"/>
      <c r="I12" s="87"/>
      <c r="J12" s="87"/>
      <c r="K12" s="87"/>
      <c r="L12" s="87"/>
    </row>
    <row r="13" spans="2:14" ht="15" customHeight="1">
      <c r="B13" s="92" t="s">
        <v>46</v>
      </c>
      <c r="C13" s="104"/>
      <c r="D13" s="104"/>
      <c r="E13" s="87"/>
      <c r="F13" s="87"/>
      <c r="G13" s="87"/>
      <c r="H13" s="104"/>
      <c r="I13" s="104"/>
      <c r="J13" s="104"/>
      <c r="K13" s="104"/>
      <c r="L13" s="104"/>
    </row>
    <row r="14" spans="2:14" ht="15" customHeight="1">
      <c r="B14" s="92" t="s">
        <v>45</v>
      </c>
      <c r="C14" s="87"/>
      <c r="D14" s="87"/>
      <c r="E14" s="104"/>
      <c r="F14" s="104"/>
      <c r="G14" s="104"/>
      <c r="H14" s="87"/>
      <c r="I14" s="87"/>
      <c r="J14" s="87"/>
      <c r="K14" s="87"/>
      <c r="L14" s="87"/>
    </row>
    <row r="15" spans="2:14" ht="15" customHeight="1">
      <c r="B15" s="92" t="s">
        <v>44</v>
      </c>
      <c r="C15" s="104"/>
      <c r="D15" s="104"/>
      <c r="E15" s="87"/>
      <c r="F15" s="104"/>
      <c r="G15" s="104"/>
      <c r="H15" s="104"/>
      <c r="I15" s="104"/>
      <c r="J15" s="104"/>
      <c r="K15" s="104"/>
      <c r="L15" s="104"/>
    </row>
    <row r="16" spans="2:14" ht="15" customHeight="1">
      <c r="B16" s="92" t="s">
        <v>43</v>
      </c>
      <c r="C16" s="87"/>
      <c r="D16" s="87"/>
      <c r="E16" s="87"/>
      <c r="F16" s="104"/>
      <c r="G16" s="104"/>
      <c r="H16" s="87"/>
      <c r="I16" s="87"/>
      <c r="J16" s="87"/>
      <c r="K16" s="87"/>
      <c r="L16" s="87"/>
    </row>
    <row r="17" spans="2:12" ht="15" customHeight="1">
      <c r="B17" s="92" t="s">
        <v>42</v>
      </c>
      <c r="C17" s="87"/>
      <c r="D17" s="87"/>
      <c r="E17" s="104"/>
      <c r="F17" s="104"/>
      <c r="G17" s="104"/>
      <c r="H17" s="87"/>
      <c r="I17" s="87"/>
      <c r="J17" s="87"/>
      <c r="K17" s="87"/>
      <c r="L17" s="87"/>
    </row>
    <row r="18" spans="2:12" ht="15" customHeight="1">
      <c r="B18" s="92" t="s">
        <v>41</v>
      </c>
      <c r="C18" s="87"/>
      <c r="D18" s="87"/>
      <c r="E18" s="104"/>
      <c r="F18" s="104"/>
      <c r="G18" s="104"/>
      <c r="H18" s="87"/>
      <c r="I18" s="87"/>
      <c r="J18" s="87"/>
      <c r="K18" s="87"/>
      <c r="L18" s="87"/>
    </row>
    <row r="19" spans="2:12" ht="15" customHeight="1">
      <c r="B19" s="92" t="s">
        <v>40</v>
      </c>
      <c r="C19" s="87"/>
      <c r="D19" s="87"/>
      <c r="E19" s="87"/>
      <c r="F19" s="104"/>
      <c r="G19" s="104"/>
      <c r="H19" s="87"/>
      <c r="I19" s="87"/>
      <c r="J19" s="87"/>
      <c r="K19" s="87"/>
      <c r="L19" s="87"/>
    </row>
    <row r="20" spans="2:12" ht="15" customHeight="1">
      <c r="B20" s="102" t="s">
        <v>58</v>
      </c>
      <c r="C20" s="104"/>
      <c r="D20" s="104"/>
      <c r="E20" s="104"/>
      <c r="F20" s="87"/>
      <c r="G20" s="87"/>
      <c r="H20" s="104"/>
      <c r="I20" s="104"/>
      <c r="J20" s="104"/>
      <c r="K20" s="104"/>
      <c r="L20" s="104"/>
    </row>
    <row r="21" spans="2:12" ht="15" customHeight="1">
      <c r="B21" s="91" t="s">
        <v>15</v>
      </c>
      <c r="C21" s="90">
        <f>SUM(C11:C20)</f>
        <v>0</v>
      </c>
      <c r="D21" s="95">
        <f>SUM(D11:D20)</f>
        <v>0</v>
      </c>
      <c r="E21" s="95">
        <f t="shared" ref="E21:L21" si="0">SUM(E11:E20)</f>
        <v>0</v>
      </c>
      <c r="F21" s="95">
        <f t="shared" si="0"/>
        <v>0</v>
      </c>
      <c r="G21" s="95">
        <f t="shared" si="0"/>
        <v>0</v>
      </c>
      <c r="H21" s="95">
        <f t="shared" si="0"/>
        <v>0</v>
      </c>
      <c r="I21" s="95">
        <f t="shared" si="0"/>
        <v>0</v>
      </c>
      <c r="J21" s="95">
        <f t="shared" si="0"/>
        <v>0</v>
      </c>
      <c r="K21" s="95">
        <f t="shared" si="0"/>
        <v>0</v>
      </c>
      <c r="L21" s="95">
        <f t="shared" si="0"/>
        <v>0</v>
      </c>
    </row>
    <row r="23" spans="2:12">
      <c r="B23" s="74"/>
      <c r="C23" s="477" t="s">
        <v>127</v>
      </c>
      <c r="D23" s="478"/>
      <c r="E23" s="478"/>
      <c r="F23" s="478"/>
      <c r="G23" s="479"/>
      <c r="H23" s="480" t="s">
        <v>128</v>
      </c>
      <c r="I23" s="481"/>
      <c r="J23" s="481"/>
      <c r="K23" s="481"/>
      <c r="L23" s="482"/>
    </row>
    <row r="24" spans="2:12" s="10" customFormat="1">
      <c r="B24" s="94"/>
      <c r="C24" s="483" t="s">
        <v>50</v>
      </c>
      <c r="D24" s="485" t="s">
        <v>69</v>
      </c>
      <c r="E24" s="486"/>
      <c r="F24" s="486"/>
      <c r="G24" s="487"/>
      <c r="H24" s="483" t="s">
        <v>49</v>
      </c>
      <c r="I24" s="485" t="s">
        <v>53</v>
      </c>
      <c r="J24" s="486"/>
      <c r="K24" s="486"/>
      <c r="L24" s="487"/>
    </row>
    <row r="25" spans="2:12" s="10" customFormat="1">
      <c r="B25" s="94"/>
      <c r="C25" s="484"/>
      <c r="D25" s="105" t="s">
        <v>54</v>
      </c>
      <c r="E25" s="105" t="s">
        <v>55</v>
      </c>
      <c r="F25" s="105" t="s">
        <v>56</v>
      </c>
      <c r="G25" s="105" t="s">
        <v>57</v>
      </c>
      <c r="H25" s="484"/>
      <c r="I25" s="105" t="s">
        <v>54</v>
      </c>
      <c r="J25" s="105" t="s">
        <v>55</v>
      </c>
      <c r="K25" s="105" t="s">
        <v>56</v>
      </c>
      <c r="L25" s="105" t="s">
        <v>57</v>
      </c>
    </row>
    <row r="26" spans="2:12" ht="15" customHeight="1">
      <c r="B26" s="93" t="s">
        <v>59</v>
      </c>
      <c r="C26" s="109">
        <f>C11*1</f>
        <v>0</v>
      </c>
      <c r="D26" s="109">
        <f t="shared" ref="D26:L26" si="1">D11*1</f>
        <v>0</v>
      </c>
      <c r="E26" s="109">
        <f t="shared" si="1"/>
        <v>0</v>
      </c>
      <c r="F26" s="109">
        <f t="shared" si="1"/>
        <v>0</v>
      </c>
      <c r="G26" s="109">
        <f t="shared" si="1"/>
        <v>0</v>
      </c>
      <c r="H26" s="109">
        <f t="shared" si="1"/>
        <v>0</v>
      </c>
      <c r="I26" s="109">
        <f t="shared" si="1"/>
        <v>0</v>
      </c>
      <c r="J26" s="109">
        <f t="shared" si="1"/>
        <v>0</v>
      </c>
      <c r="K26" s="109">
        <f t="shared" si="1"/>
        <v>0</v>
      </c>
      <c r="L26" s="109">
        <f t="shared" si="1"/>
        <v>0</v>
      </c>
    </row>
    <row r="27" spans="2:12" ht="15" customHeight="1">
      <c r="B27" s="92" t="s">
        <v>60</v>
      </c>
      <c r="C27" s="109">
        <f>C12*1.8</f>
        <v>0</v>
      </c>
      <c r="D27" s="109">
        <f>D12*1.8</f>
        <v>0</v>
      </c>
      <c r="E27" s="104"/>
      <c r="F27" s="109">
        <f t="shared" ref="F27:L27" si="2">F12*1.8</f>
        <v>0</v>
      </c>
      <c r="G27" s="109">
        <f t="shared" si="2"/>
        <v>0</v>
      </c>
      <c r="H27" s="109">
        <f t="shared" si="2"/>
        <v>0</v>
      </c>
      <c r="I27" s="109">
        <f t="shared" si="2"/>
        <v>0</v>
      </c>
      <c r="J27" s="109">
        <f t="shared" si="2"/>
        <v>0</v>
      </c>
      <c r="K27" s="109">
        <f t="shared" si="2"/>
        <v>0</v>
      </c>
      <c r="L27" s="109">
        <f t="shared" si="2"/>
        <v>0</v>
      </c>
    </row>
    <row r="28" spans="2:12" ht="15" customHeight="1">
      <c r="B28" s="92" t="s">
        <v>61</v>
      </c>
      <c r="C28" s="104"/>
      <c r="D28" s="104"/>
      <c r="E28" s="109">
        <f>E13*1.3</f>
        <v>0</v>
      </c>
      <c r="F28" s="109">
        <f>F13*1.4</f>
        <v>0</v>
      </c>
      <c r="G28" s="109">
        <f>G13*1.3</f>
        <v>0</v>
      </c>
      <c r="H28" s="104"/>
      <c r="I28" s="104"/>
      <c r="J28" s="104"/>
      <c r="K28" s="104"/>
      <c r="L28" s="104"/>
    </row>
    <row r="29" spans="2:12" ht="15" customHeight="1">
      <c r="B29" s="92" t="s">
        <v>62</v>
      </c>
      <c r="C29" s="109">
        <f>C14*0.9</f>
        <v>0</v>
      </c>
      <c r="D29" s="109">
        <f>D14*0.9</f>
        <v>0</v>
      </c>
      <c r="E29" s="104"/>
      <c r="F29" s="104"/>
      <c r="G29" s="104"/>
      <c r="H29" s="109">
        <f>H14*0.9</f>
        <v>0</v>
      </c>
      <c r="I29" s="109">
        <f>I14*0.9</f>
        <v>0</v>
      </c>
      <c r="J29" s="109">
        <f>J14*0.9</f>
        <v>0</v>
      </c>
      <c r="K29" s="109">
        <f>K14*0.9</f>
        <v>0</v>
      </c>
      <c r="L29" s="109">
        <f>L14*0.9</f>
        <v>0</v>
      </c>
    </row>
    <row r="30" spans="2:12" ht="15" customHeight="1">
      <c r="B30" s="92" t="s">
        <v>63</v>
      </c>
      <c r="C30" s="104"/>
      <c r="D30" s="104"/>
      <c r="E30" s="109">
        <f>E15*1</f>
        <v>0</v>
      </c>
      <c r="F30" s="104"/>
      <c r="G30" s="104"/>
      <c r="H30" s="104"/>
      <c r="I30" s="104"/>
      <c r="J30" s="104"/>
      <c r="K30" s="104"/>
      <c r="L30" s="104"/>
    </row>
    <row r="31" spans="2:12" ht="15" customHeight="1">
      <c r="B31" s="92" t="s">
        <v>64</v>
      </c>
      <c r="C31" s="109">
        <f>C16*0.7</f>
        <v>0</v>
      </c>
      <c r="D31" s="109">
        <f>D16*0.7</f>
        <v>0</v>
      </c>
      <c r="E31" s="109">
        <f>E16*0.7</f>
        <v>0</v>
      </c>
      <c r="F31" s="104"/>
      <c r="G31" s="104"/>
      <c r="H31" s="109">
        <f>H16*0.7</f>
        <v>0</v>
      </c>
      <c r="I31" s="109">
        <f>I16*0.7</f>
        <v>0</v>
      </c>
      <c r="J31" s="109">
        <f>J16*0.7</f>
        <v>0</v>
      </c>
      <c r="K31" s="109">
        <f>K16*0.7</f>
        <v>0</v>
      </c>
      <c r="L31" s="109">
        <f>L16*0.7</f>
        <v>0</v>
      </c>
    </row>
    <row r="32" spans="2:12" ht="15" customHeight="1">
      <c r="B32" s="92" t="s">
        <v>65</v>
      </c>
      <c r="C32" s="109">
        <f>C17*0.9</f>
        <v>0</v>
      </c>
      <c r="D32" s="109">
        <f>D17*0.9</f>
        <v>0</v>
      </c>
      <c r="E32" s="104"/>
      <c r="F32" s="104"/>
      <c r="G32" s="104"/>
      <c r="H32" s="109">
        <f>H17*0.9</f>
        <v>0</v>
      </c>
      <c r="I32" s="109">
        <f>I17*0.9</f>
        <v>0</v>
      </c>
      <c r="J32" s="109">
        <f>J17*0.9</f>
        <v>0</v>
      </c>
      <c r="K32" s="109">
        <f>K17*0.9</f>
        <v>0</v>
      </c>
      <c r="L32" s="109">
        <f>L17*0.9</f>
        <v>0</v>
      </c>
    </row>
    <row r="33" spans="2:12" ht="15" customHeight="1">
      <c r="B33" s="92" t="s">
        <v>66</v>
      </c>
      <c r="C33" s="109">
        <f>C18*0.7</f>
        <v>0</v>
      </c>
      <c r="D33" s="109">
        <f>D18*0.7</f>
        <v>0</v>
      </c>
      <c r="E33" s="104"/>
      <c r="F33" s="104"/>
      <c r="G33" s="104"/>
      <c r="H33" s="109">
        <f>H18*0.7</f>
        <v>0</v>
      </c>
      <c r="I33" s="109">
        <f>I18*0.7</f>
        <v>0</v>
      </c>
      <c r="J33" s="109">
        <f>J18*0.7</f>
        <v>0</v>
      </c>
      <c r="K33" s="109">
        <f>K18*0.7</f>
        <v>0</v>
      </c>
      <c r="L33" s="109">
        <f>L18*0.7</f>
        <v>0</v>
      </c>
    </row>
    <row r="34" spans="2:12" ht="15" customHeight="1">
      <c r="B34" s="92" t="s">
        <v>67</v>
      </c>
      <c r="C34" s="109">
        <f>C19*1.8</f>
        <v>0</v>
      </c>
      <c r="D34" s="109">
        <f>D19*1.8</f>
        <v>0</v>
      </c>
      <c r="E34" s="109">
        <f>E19*1.8</f>
        <v>0</v>
      </c>
      <c r="F34" s="104"/>
      <c r="G34" s="104"/>
      <c r="H34" s="109">
        <f>H19*1.8</f>
        <v>0</v>
      </c>
      <c r="I34" s="109">
        <f>I19*1.8</f>
        <v>0</v>
      </c>
      <c r="J34" s="109">
        <f>J19*1.8</f>
        <v>0</v>
      </c>
      <c r="K34" s="109">
        <f>K19*1.8</f>
        <v>0</v>
      </c>
      <c r="L34" s="109">
        <f>L19*1.8</f>
        <v>0</v>
      </c>
    </row>
    <row r="35" spans="2:12" ht="15" customHeight="1">
      <c r="B35" s="102" t="s">
        <v>68</v>
      </c>
      <c r="C35" s="104"/>
      <c r="D35" s="104"/>
      <c r="E35" s="104"/>
      <c r="F35" s="109">
        <f>F20*1.1</f>
        <v>0</v>
      </c>
      <c r="G35" s="109">
        <f>G20*1</f>
        <v>0</v>
      </c>
      <c r="H35" s="104"/>
      <c r="I35" s="104"/>
      <c r="J35" s="104"/>
      <c r="K35" s="104"/>
      <c r="L35" s="104"/>
    </row>
    <row r="36" spans="2:12" ht="15" customHeight="1">
      <c r="B36" s="91" t="s">
        <v>15</v>
      </c>
      <c r="C36" s="90">
        <f>SUM(C26:C35)</f>
        <v>0</v>
      </c>
      <c r="D36" s="90">
        <f>SUM(D26:D35)</f>
        <v>0</v>
      </c>
      <c r="E36" s="90">
        <f>SUM(E26:E35)</f>
        <v>0</v>
      </c>
      <c r="F36" s="90">
        <f t="shared" ref="F36:K36" si="3">SUM(F26:F35)</f>
        <v>0</v>
      </c>
      <c r="G36" s="90">
        <f t="shared" si="3"/>
        <v>0</v>
      </c>
      <c r="H36" s="90">
        <f t="shared" si="3"/>
        <v>0</v>
      </c>
      <c r="I36" s="90">
        <f t="shared" si="3"/>
        <v>0</v>
      </c>
      <c r="J36" s="90">
        <f t="shared" si="3"/>
        <v>0</v>
      </c>
      <c r="K36" s="90">
        <f t="shared" si="3"/>
        <v>0</v>
      </c>
      <c r="L36" s="90">
        <f>SUM(L26:L35)</f>
        <v>0</v>
      </c>
    </row>
  </sheetData>
  <sheetProtection selectLockedCells="1"/>
  <mergeCells count="14">
    <mergeCell ref="B2:L2"/>
    <mergeCell ref="C4:L4"/>
    <mergeCell ref="C8:G8"/>
    <mergeCell ref="H8:L8"/>
    <mergeCell ref="C9:C10"/>
    <mergeCell ref="D9:G9"/>
    <mergeCell ref="H9:H10"/>
    <mergeCell ref="I9:L9"/>
    <mergeCell ref="C23:G23"/>
    <mergeCell ref="H23:L23"/>
    <mergeCell ref="C24:C25"/>
    <mergeCell ref="D24:G24"/>
    <mergeCell ref="H24:H25"/>
    <mergeCell ref="I24:L24"/>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showGridLines="0" topLeftCell="A16" zoomScaleNormal="100" workbookViewId="0">
      <selection activeCell="I40" sqref="I40"/>
    </sheetView>
  </sheetViews>
  <sheetFormatPr defaultColWidth="11.42578125" defaultRowHeight="15" customHeight="1"/>
  <cols>
    <col min="1" max="2" width="2.85546875" style="1" customWidth="1"/>
    <col min="3" max="3" width="40.5703125" style="1" customWidth="1"/>
    <col min="4" max="5" width="14.28515625" style="1" customWidth="1"/>
    <col min="6" max="6" width="17.85546875" style="1" customWidth="1"/>
    <col min="7" max="8" width="14.28515625" style="1" customWidth="1"/>
    <col min="9" max="9" width="19.28515625" style="1" customWidth="1"/>
    <col min="10" max="10" width="17.140625" style="1" customWidth="1"/>
    <col min="11" max="11" width="2.85546875" style="1" customWidth="1"/>
    <col min="12" max="16384" width="11.42578125" style="1"/>
  </cols>
  <sheetData>
    <row r="1" spans="2:12" ht="15" customHeight="1" thickBot="1"/>
    <row r="2" spans="2:12" s="16" customFormat="1" ht="60" customHeight="1" thickBot="1">
      <c r="B2" s="399" t="s">
        <v>136</v>
      </c>
      <c r="C2" s="400"/>
      <c r="D2" s="400"/>
      <c r="E2" s="400"/>
      <c r="F2" s="400"/>
      <c r="G2" s="400"/>
      <c r="H2" s="400"/>
      <c r="I2" s="400"/>
      <c r="J2" s="401"/>
      <c r="L2" s="67"/>
    </row>
    <row r="4" spans="2:12" ht="15" customHeight="1">
      <c r="B4" s="9" t="s">
        <v>16</v>
      </c>
      <c r="C4" s="62"/>
      <c r="D4" s="495">
        <f>'F1'!C7</f>
        <v>0</v>
      </c>
      <c r="E4" s="495"/>
      <c r="F4" s="495"/>
      <c r="G4" s="495"/>
      <c r="H4" s="495"/>
      <c r="I4" s="495"/>
      <c r="J4" s="495"/>
    </row>
    <row r="5" spans="2:12" ht="15" customHeight="1">
      <c r="B5" s="2"/>
      <c r="C5" s="2"/>
      <c r="D5" s="2"/>
    </row>
    <row r="6" spans="2:12" s="16" customFormat="1" ht="60">
      <c r="B6" s="2"/>
      <c r="C6" s="2"/>
      <c r="D6" s="107" t="s">
        <v>48</v>
      </c>
      <c r="E6" s="107" t="s">
        <v>47</v>
      </c>
      <c r="F6" s="107" t="s">
        <v>45</v>
      </c>
      <c r="G6" s="107" t="s">
        <v>43</v>
      </c>
      <c r="H6" s="107" t="s">
        <v>42</v>
      </c>
      <c r="I6" s="107" t="s">
        <v>71</v>
      </c>
      <c r="J6" s="107" t="s">
        <v>40</v>
      </c>
    </row>
    <row r="7" spans="2:12" ht="15" customHeight="1">
      <c r="B7" s="4" t="s">
        <v>17</v>
      </c>
      <c r="C7" s="5"/>
      <c r="D7" s="103"/>
      <c r="E7" s="103"/>
      <c r="F7" s="103"/>
      <c r="G7" s="103"/>
      <c r="H7" s="103"/>
      <c r="I7" s="103"/>
      <c r="J7" s="19"/>
    </row>
    <row r="8" spans="2:12" ht="15" customHeight="1">
      <c r="B8" s="4"/>
      <c r="C8" s="17" t="s">
        <v>0</v>
      </c>
      <c r="D8" s="103"/>
      <c r="E8" s="103"/>
      <c r="F8" s="103"/>
      <c r="G8" s="103"/>
      <c r="H8" s="103"/>
      <c r="I8" s="103"/>
      <c r="J8" s="19"/>
    </row>
    <row r="9" spans="2:12" ht="15" customHeight="1">
      <c r="B9" s="6"/>
      <c r="C9" s="2" t="str">
        <f>'F2 TOTAL'!C17</f>
        <v xml:space="preserve">Médecin </v>
      </c>
      <c r="D9" s="111"/>
      <c r="E9" s="111"/>
      <c r="F9" s="111"/>
      <c r="G9" s="111"/>
      <c r="H9" s="111"/>
      <c r="I9" s="111"/>
      <c r="J9" s="111"/>
    </row>
    <row r="10" spans="2:12" ht="15" customHeight="1">
      <c r="B10" s="6"/>
      <c r="C10" s="2" t="str">
        <f>'F2 TOTAL'!C18</f>
        <v>Licencié en sciences hospitalières</v>
      </c>
      <c r="D10" s="111"/>
      <c r="E10" s="111"/>
      <c r="F10" s="111"/>
      <c r="G10" s="111"/>
      <c r="H10" s="111"/>
      <c r="I10" s="111"/>
      <c r="J10" s="111"/>
    </row>
    <row r="11" spans="2:12" ht="15" customHeight="1">
      <c r="B11" s="6"/>
      <c r="C11" s="2" t="str">
        <f>'F2 TOTAL'!C19</f>
        <v>Infirmier hospitalier gradué</v>
      </c>
      <c r="D11" s="111"/>
      <c r="E11" s="111"/>
      <c r="F11" s="111"/>
      <c r="G11" s="111"/>
      <c r="H11" s="111"/>
      <c r="I11" s="111"/>
      <c r="J11" s="111"/>
    </row>
    <row r="12" spans="2:12" ht="15" customHeight="1">
      <c r="B12" s="6"/>
      <c r="C12" s="2" t="str">
        <f>'F2 TOTAL'!C20</f>
        <v>Assistant social</v>
      </c>
      <c r="D12" s="111"/>
      <c r="E12" s="111"/>
      <c r="F12" s="111"/>
      <c r="G12" s="111"/>
      <c r="H12" s="111"/>
      <c r="I12" s="111"/>
      <c r="J12" s="111"/>
    </row>
    <row r="13" spans="2:12" ht="15" customHeight="1">
      <c r="B13" s="6"/>
      <c r="C13" s="2" t="str">
        <f>'F2 TOTAL'!C21</f>
        <v>Ergothérapeute</v>
      </c>
      <c r="D13" s="111"/>
      <c r="E13" s="111"/>
      <c r="F13" s="111"/>
      <c r="G13" s="111"/>
      <c r="H13" s="111"/>
      <c r="I13" s="111"/>
      <c r="J13" s="111"/>
    </row>
    <row r="14" spans="2:12" ht="15" customHeight="1">
      <c r="B14" s="6"/>
      <c r="C14" s="2" t="str">
        <f>'F2 TOTAL'!C22</f>
        <v>Kinésithérapeute</v>
      </c>
      <c r="D14" s="111"/>
      <c r="E14" s="111"/>
      <c r="F14" s="111"/>
      <c r="G14" s="111"/>
      <c r="H14" s="111"/>
      <c r="I14" s="111"/>
      <c r="J14" s="111"/>
    </row>
    <row r="15" spans="2:12" ht="15" customHeight="1">
      <c r="B15" s="6"/>
      <c r="C15" s="2" t="str">
        <f>'F2 TOTAL'!C23</f>
        <v>Psychomotricien</v>
      </c>
      <c r="D15" s="111"/>
      <c r="E15" s="111"/>
      <c r="F15" s="111"/>
      <c r="G15" s="111"/>
      <c r="H15" s="111"/>
      <c r="I15" s="111"/>
      <c r="J15" s="111"/>
    </row>
    <row r="16" spans="2:12" ht="15" customHeight="1">
      <c r="B16" s="6"/>
      <c r="C16" s="2" t="str">
        <f>'F2 TOTAL'!C24</f>
        <v>Pédagogue curatif</v>
      </c>
      <c r="D16" s="111"/>
      <c r="E16" s="111"/>
      <c r="F16" s="111"/>
      <c r="G16" s="111"/>
      <c r="H16" s="111"/>
      <c r="I16" s="111"/>
      <c r="J16" s="111"/>
    </row>
    <row r="17" spans="2:10" ht="15" customHeight="1">
      <c r="B17" s="6"/>
      <c r="C17" s="2" t="str">
        <f>'F2 TOTAL'!C25</f>
        <v>Diététicien</v>
      </c>
      <c r="D17" s="111"/>
      <c r="E17" s="111"/>
      <c r="F17" s="111"/>
      <c r="G17" s="111"/>
      <c r="H17" s="111"/>
      <c r="I17" s="111"/>
      <c r="J17" s="111"/>
    </row>
    <row r="18" spans="2:10" ht="15" customHeight="1">
      <c r="B18" s="6"/>
      <c r="C18" s="2" t="str">
        <f>'F2 TOTAL'!C26</f>
        <v>Orthophoniste</v>
      </c>
      <c r="D18" s="111"/>
      <c r="E18" s="111"/>
      <c r="F18" s="111"/>
      <c r="G18" s="111"/>
      <c r="H18" s="111"/>
      <c r="I18" s="111"/>
      <c r="J18" s="111"/>
    </row>
    <row r="19" spans="2:10" ht="15" customHeight="1">
      <c r="B19" s="6"/>
      <c r="C19" s="2" t="str">
        <f>'F2 TOTAL'!C27</f>
        <v>Infirmier anesthésiste / masseur</v>
      </c>
      <c r="D19" s="111"/>
      <c r="E19" s="111"/>
      <c r="F19" s="111"/>
      <c r="G19" s="111"/>
      <c r="H19" s="111"/>
      <c r="I19" s="111"/>
      <c r="J19" s="111"/>
    </row>
    <row r="20" spans="2:10" ht="15" customHeight="1">
      <c r="B20" s="6"/>
      <c r="C20" s="2" t="str">
        <f>'F2 TOTAL'!C28</f>
        <v>Infirmier psychiatrique</v>
      </c>
      <c r="D20" s="111"/>
      <c r="E20" s="111"/>
      <c r="F20" s="111"/>
      <c r="G20" s="111"/>
      <c r="H20" s="111"/>
      <c r="I20" s="111"/>
      <c r="J20" s="111"/>
    </row>
    <row r="21" spans="2:10" ht="15" customHeight="1">
      <c r="B21" s="6"/>
      <c r="C21" s="2" t="str">
        <f>'F2 TOTAL'!C29</f>
        <v>Infirmier</v>
      </c>
      <c r="D21" s="111"/>
      <c r="E21" s="111"/>
      <c r="F21" s="111"/>
      <c r="G21" s="111"/>
      <c r="H21" s="111"/>
      <c r="I21" s="111"/>
      <c r="J21" s="111"/>
    </row>
    <row r="22" spans="2:10" ht="15" customHeight="1">
      <c r="B22" s="6"/>
      <c r="C22" s="3" t="str">
        <f>'F2 TOTAL'!C30</f>
        <v>Aide soignant</v>
      </c>
      <c r="D22" s="111"/>
      <c r="E22" s="111"/>
      <c r="F22" s="111"/>
      <c r="G22" s="111"/>
      <c r="H22" s="111"/>
      <c r="I22" s="111"/>
      <c r="J22" s="111"/>
    </row>
    <row r="23" spans="2:10" ht="15" customHeight="1">
      <c r="B23" s="4"/>
      <c r="C23" s="17" t="str">
        <f>'F2 TOTAL'!C31</f>
        <v>Socio-éducatif</v>
      </c>
      <c r="D23" s="108"/>
      <c r="E23" s="108"/>
      <c r="F23" s="108"/>
      <c r="G23" s="108"/>
      <c r="H23" s="108"/>
      <c r="I23" s="108"/>
      <c r="J23" s="110"/>
    </row>
    <row r="24" spans="2:10" ht="15" customHeight="1">
      <c r="B24" s="6"/>
      <c r="C24" s="2" t="str">
        <f>'F2 TOTAL'!C32</f>
        <v>Universitaire psychologue</v>
      </c>
      <c r="D24" s="111"/>
      <c r="E24" s="111"/>
      <c r="F24" s="111"/>
      <c r="G24" s="111"/>
      <c r="H24" s="111"/>
      <c r="I24" s="111"/>
      <c r="J24" s="111"/>
    </row>
    <row r="25" spans="2:10" ht="15" customHeight="1">
      <c r="B25" s="6"/>
      <c r="C25" s="2" t="str">
        <f>'F2 TOTAL'!C33</f>
        <v>Educateur gradué</v>
      </c>
      <c r="D25" s="111"/>
      <c r="E25" s="111"/>
      <c r="F25" s="111"/>
      <c r="G25" s="111"/>
      <c r="H25" s="111"/>
      <c r="I25" s="111"/>
      <c r="J25" s="111"/>
    </row>
    <row r="26" spans="2:10" ht="15" customHeight="1">
      <c r="B26" s="6"/>
      <c r="C26" s="2" t="str">
        <f>'F2 TOTAL'!C34</f>
        <v>Educateur instructeur (bac)</v>
      </c>
      <c r="D26" s="111"/>
      <c r="E26" s="111"/>
      <c r="F26" s="111"/>
      <c r="G26" s="111"/>
      <c r="H26" s="111"/>
      <c r="I26" s="111"/>
      <c r="J26" s="111"/>
    </row>
    <row r="27" spans="2:10" ht="15" customHeight="1">
      <c r="B27" s="6"/>
      <c r="C27" s="2" t="str">
        <f>'F2 TOTAL'!C35</f>
        <v>Educateur diplômé</v>
      </c>
      <c r="D27" s="111"/>
      <c r="E27" s="111"/>
      <c r="F27" s="111"/>
      <c r="G27" s="111"/>
      <c r="H27" s="111"/>
      <c r="I27" s="111"/>
      <c r="J27" s="111"/>
    </row>
    <row r="28" spans="2:10" ht="15" customHeight="1">
      <c r="B28" s="6"/>
      <c r="C28" s="2" t="str">
        <f>'F2 TOTAL'!C36</f>
        <v>Educateur instructeur</v>
      </c>
      <c r="D28" s="111"/>
      <c r="E28" s="111"/>
      <c r="F28" s="111"/>
      <c r="G28" s="111"/>
      <c r="H28" s="111"/>
      <c r="I28" s="111"/>
      <c r="J28" s="111"/>
    </row>
    <row r="29" spans="2:10" ht="15" customHeight="1">
      <c r="B29" s="6"/>
      <c r="C29" s="2" t="str">
        <f>'F2 TOTAL'!C37</f>
        <v>Employé non diplômé</v>
      </c>
      <c r="D29" s="111"/>
      <c r="E29" s="111"/>
      <c r="F29" s="111"/>
      <c r="G29" s="111"/>
      <c r="H29" s="111"/>
      <c r="I29" s="111"/>
      <c r="J29" s="111"/>
    </row>
    <row r="30" spans="2:10" ht="15" customHeight="1">
      <c r="B30" s="4"/>
      <c r="C30" s="17" t="str">
        <f>'F2 TOTAL'!C38</f>
        <v>Soins</v>
      </c>
      <c r="D30" s="108"/>
      <c r="E30" s="108"/>
      <c r="F30" s="108"/>
      <c r="G30" s="108"/>
      <c r="H30" s="108"/>
      <c r="I30" s="108"/>
      <c r="J30" s="110"/>
    </row>
    <row r="31" spans="2:10" ht="15" customHeight="1">
      <c r="B31" s="8"/>
      <c r="C31" s="3" t="str">
        <f>'F2 TOTAL'!C39</f>
        <v>Salarié avec CATP ou CAP</v>
      </c>
      <c r="D31" s="111"/>
      <c r="E31" s="111"/>
      <c r="F31" s="111"/>
      <c r="G31" s="111"/>
      <c r="H31" s="111"/>
      <c r="I31" s="111"/>
      <c r="J31" s="111"/>
    </row>
    <row r="32" spans="2:10" ht="15" customHeight="1">
      <c r="B32" s="8"/>
      <c r="C32" s="3" t="str">
        <f>'F2 TOTAL'!C40</f>
        <v>Auxiliaire de vie/Auxiliaire économe</v>
      </c>
      <c r="D32" s="111"/>
      <c r="E32" s="111"/>
      <c r="F32" s="111"/>
      <c r="G32" s="111"/>
      <c r="H32" s="111"/>
      <c r="I32" s="111"/>
      <c r="J32" s="111"/>
    </row>
    <row r="33" spans="2:10" ht="15" customHeight="1">
      <c r="B33" s="8"/>
      <c r="C33" s="3" t="str">
        <f>'F2 TOTAL'!C41</f>
        <v>Aide socio-familiale</v>
      </c>
      <c r="D33" s="111"/>
      <c r="E33" s="111"/>
      <c r="F33" s="111"/>
      <c r="G33" s="111"/>
      <c r="H33" s="111"/>
      <c r="I33" s="111"/>
      <c r="J33" s="111"/>
    </row>
    <row r="34" spans="2:10" ht="15" customHeight="1">
      <c r="B34" s="8"/>
      <c r="C34" s="3" t="str">
        <f>'F2 TOTAL'!C42</f>
        <v>Aide socio-familiale en formation</v>
      </c>
      <c r="D34" s="111"/>
      <c r="E34" s="111"/>
      <c r="F34" s="111"/>
      <c r="G34" s="111"/>
      <c r="H34" s="111"/>
      <c r="I34" s="111"/>
      <c r="J34" s="111"/>
    </row>
    <row r="35" spans="2:10" ht="15" customHeight="1">
      <c r="B35" s="11"/>
      <c r="C35" s="106" t="str">
        <f>'F2 TOTAL'!C43</f>
        <v>Salarié non diplômé</v>
      </c>
      <c r="D35" s="111"/>
      <c r="E35" s="111"/>
      <c r="F35" s="111"/>
      <c r="G35" s="111"/>
      <c r="H35" s="111"/>
      <c r="I35" s="111"/>
      <c r="J35" s="111"/>
    </row>
    <row r="36" spans="2:10" ht="15" customHeight="1">
      <c r="D36" s="68"/>
      <c r="E36" s="68"/>
      <c r="F36" s="68"/>
      <c r="G36" s="68"/>
      <c r="H36" s="68"/>
      <c r="I36" s="68"/>
      <c r="J36" s="68"/>
    </row>
    <row r="37" spans="2:10" ht="15" customHeight="1">
      <c r="B37" s="7" t="s">
        <v>70</v>
      </c>
      <c r="C37" s="18"/>
      <c r="D37" s="63">
        <f>SUM(D9:D35)</f>
        <v>0</v>
      </c>
      <c r="E37" s="63">
        <f t="shared" ref="E37:J37" si="0">SUM(E9:E35)</f>
        <v>0</v>
      </c>
      <c r="F37" s="63">
        <f t="shared" si="0"/>
        <v>0</v>
      </c>
      <c r="G37" s="63">
        <f t="shared" si="0"/>
        <v>0</v>
      </c>
      <c r="H37" s="63">
        <f t="shared" si="0"/>
        <v>0</v>
      </c>
      <c r="I37" s="63">
        <f t="shared" si="0"/>
        <v>0</v>
      </c>
      <c r="J37" s="63">
        <f t="shared" si="0"/>
        <v>0</v>
      </c>
    </row>
    <row r="39" spans="2:10" ht="15" customHeight="1">
      <c r="B39" s="496" t="s">
        <v>129</v>
      </c>
      <c r="C39" s="497"/>
      <c r="D39" s="63">
        <f>'F6'!H11</f>
        <v>0</v>
      </c>
      <c r="E39" s="63">
        <f>'F6'!H12</f>
        <v>0</v>
      </c>
      <c r="F39" s="63">
        <f>'F6'!H14</f>
        <v>0</v>
      </c>
      <c r="G39" s="63">
        <f>'F6'!H16</f>
        <v>0</v>
      </c>
      <c r="H39" s="63">
        <f>'F6'!H17</f>
        <v>0</v>
      </c>
      <c r="I39" s="63">
        <f>'F6'!H18</f>
        <v>0</v>
      </c>
      <c r="J39" s="63">
        <f>'F6'!H19</f>
        <v>0</v>
      </c>
    </row>
  </sheetData>
  <sheetProtection selectLockedCells="1"/>
  <mergeCells count="3">
    <mergeCell ref="B2:J2"/>
    <mergeCell ref="D4:J4"/>
    <mergeCell ref="B39:C39"/>
  </mergeCells>
  <conditionalFormatting sqref="B2">
    <cfRule type="expression" dxfId="1" priority="1">
      <formula>$L$2="OK"</formula>
    </cfRule>
    <cfRule type="expression" dxfId="0" priority="2">
      <formula>$L$2="NOK"</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5"/>
  <sheetViews>
    <sheetView showGridLines="0" workbookViewId="0">
      <selection activeCell="D26" sqref="D26"/>
    </sheetView>
  </sheetViews>
  <sheetFormatPr defaultRowHeight="15"/>
  <cols>
    <col min="3" max="3" width="60.140625" customWidth="1"/>
    <col min="4" max="4" width="26.140625" customWidth="1"/>
  </cols>
  <sheetData>
    <row r="1" spans="2:4" ht="15.75" thickBot="1"/>
    <row r="2" spans="2:4" ht="61.5" customHeight="1" thickBot="1">
      <c r="B2" s="498" t="s">
        <v>1553</v>
      </c>
      <c r="C2" s="499"/>
      <c r="D2" s="500"/>
    </row>
    <row r="3" spans="2:4" s="181" customFormat="1">
      <c r="B3" s="180"/>
      <c r="C3" s="180"/>
      <c r="D3" s="180"/>
    </row>
    <row r="4" spans="2:4" s="181" customFormat="1">
      <c r="B4" s="370" t="s">
        <v>137</v>
      </c>
      <c r="C4" s="374"/>
      <c r="D4" s="281">
        <f>+'F1'!C5</f>
        <v>0</v>
      </c>
    </row>
    <row r="5" spans="2:4" s="181" customFormat="1">
      <c r="B5" s="180"/>
      <c r="C5" s="180"/>
      <c r="D5" s="180"/>
    </row>
    <row r="6" spans="2:4" s="181" customFormat="1">
      <c r="B6" s="370" t="s">
        <v>138</v>
      </c>
      <c r="C6" s="374"/>
      <c r="D6" s="281">
        <f>+'F1'!C7</f>
        <v>0</v>
      </c>
    </row>
    <row r="7" spans="2:4" s="181" customFormat="1">
      <c r="D7" s="180"/>
    </row>
    <row r="8" spans="2:4" s="181" customFormat="1">
      <c r="B8" s="370" t="s">
        <v>139</v>
      </c>
      <c r="C8" s="374"/>
      <c r="D8" s="281" t="str">
        <f>+'F1'!J14</f>
        <v/>
      </c>
    </row>
    <row r="9" spans="2:4">
      <c r="B9" s="182"/>
      <c r="C9" s="182"/>
      <c r="D9" s="182"/>
    </row>
    <row r="10" spans="2:4">
      <c r="B10" s="183"/>
      <c r="C10" s="183"/>
      <c r="D10" s="184" t="s">
        <v>140</v>
      </c>
    </row>
    <row r="11" spans="2:4">
      <c r="B11" s="185" t="s">
        <v>17</v>
      </c>
      <c r="C11" s="186"/>
      <c r="D11" s="187"/>
    </row>
    <row r="12" spans="2:4">
      <c r="B12" s="185"/>
      <c r="C12" s="188" t="s">
        <v>0</v>
      </c>
      <c r="D12" s="189"/>
    </row>
    <row r="13" spans="2:4">
      <c r="B13" s="190"/>
      <c r="C13" s="183" t="str">
        <f>+'F2 TOTAL'!C17</f>
        <v xml:space="preserve">Médecin </v>
      </c>
      <c r="D13" s="191"/>
    </row>
    <row r="14" spans="2:4">
      <c r="B14" s="190"/>
      <c r="C14" s="183" t="str">
        <f>+'F2 TOTAL'!C18</f>
        <v>Licencié en sciences hospitalières</v>
      </c>
      <c r="D14" s="191"/>
    </row>
    <row r="15" spans="2:4">
      <c r="B15" s="190"/>
      <c r="C15" s="183" t="str">
        <f>+'F2 TOTAL'!C19</f>
        <v>Infirmier hospitalier gradué</v>
      </c>
      <c r="D15" s="191"/>
    </row>
    <row r="16" spans="2:4">
      <c r="B16" s="190"/>
      <c r="C16" s="183" t="str">
        <f>+'F2 TOTAL'!C20</f>
        <v>Assistant social</v>
      </c>
      <c r="D16" s="191"/>
    </row>
    <row r="17" spans="2:4">
      <c r="B17" s="190"/>
      <c r="C17" s="183" t="str">
        <f>+'F2 TOTAL'!C21</f>
        <v>Ergothérapeute</v>
      </c>
      <c r="D17" s="192">
        <f>+'F8 A&amp;S hors prise en charge CNS'!H145+'F8 A&amp;S hors prise en charge CNS'!H165</f>
        <v>0</v>
      </c>
    </row>
    <row r="18" spans="2:4">
      <c r="B18" s="190"/>
      <c r="C18" s="183" t="str">
        <f>+'F2 TOTAL'!C22</f>
        <v>Kinésithérapeute</v>
      </c>
      <c r="D18" s="192">
        <f>+'F8 A&amp;S hors prise en charge CNS'!H166+'F8 A&amp;S hors prise en charge CNS'!H146</f>
        <v>0</v>
      </c>
    </row>
    <row r="19" spans="2:4">
      <c r="B19" s="190"/>
      <c r="C19" s="183" t="str">
        <f>+'F2 TOTAL'!C23</f>
        <v>Psychomotricien</v>
      </c>
      <c r="D19" s="192">
        <f>+'F8 A&amp;S hors prise en charge CNS'!H147+'F8 A&amp;S hors prise en charge CNS'!H167</f>
        <v>0</v>
      </c>
    </row>
    <row r="20" spans="2:4">
      <c r="B20" s="190"/>
      <c r="C20" s="183" t="str">
        <f>+'F2 TOTAL'!C24</f>
        <v>Pédagogue curatif</v>
      </c>
      <c r="D20" s="192">
        <f>+'F8 A&amp;S hors prise en charge CNS'!H148+'F8 A&amp;S hors prise en charge CNS'!H168</f>
        <v>0</v>
      </c>
    </row>
    <row r="21" spans="2:4">
      <c r="B21" s="190"/>
      <c r="C21" s="183" t="str">
        <f>+'F2 TOTAL'!C25</f>
        <v>Diététicien</v>
      </c>
      <c r="D21" s="191"/>
    </row>
    <row r="22" spans="2:4">
      <c r="B22" s="190"/>
      <c r="C22" s="183" t="str">
        <f>+'F2 TOTAL'!C26</f>
        <v>Orthophoniste</v>
      </c>
      <c r="D22" s="192">
        <f>+'F8 A&amp;S hors prise en charge CNS'!H149+'F8 A&amp;S hors prise en charge CNS'!H169</f>
        <v>0</v>
      </c>
    </row>
    <row r="23" spans="2:4">
      <c r="B23" s="190"/>
      <c r="C23" s="183" t="str">
        <f>+'F2 TOTAL'!C27</f>
        <v>Infirmier anesthésiste / masseur</v>
      </c>
      <c r="D23" s="191"/>
    </row>
    <row r="24" spans="2:4">
      <c r="B24" s="190"/>
      <c r="C24" s="183" t="str">
        <f>+'F2 TOTAL'!C28</f>
        <v>Infirmier psychiatrique</v>
      </c>
      <c r="D24" s="191"/>
    </row>
    <row r="25" spans="2:4">
      <c r="B25" s="190"/>
      <c r="C25" s="183" t="str">
        <f>+'F2 TOTAL'!C29</f>
        <v>Infirmier</v>
      </c>
      <c r="D25" s="193">
        <f>+'F8 A&amp;S hors prise en charge CNS'!H22+'F8 A&amp;S hors prise en charge CNS'!H100</f>
        <v>0</v>
      </c>
    </row>
    <row r="26" spans="2:4">
      <c r="B26" s="190"/>
      <c r="C26" s="194" t="str">
        <f>+'F2 TOTAL'!C30</f>
        <v>Aide soignant</v>
      </c>
      <c r="D26" s="192">
        <f>+'F8 A&amp;S hors prise en charge CNS'!H101+'F8 A&amp;S hors prise en charge CNS'!H23</f>
        <v>0</v>
      </c>
    </row>
    <row r="27" spans="2:4">
      <c r="B27" s="185"/>
      <c r="C27" s="188" t="s">
        <v>1</v>
      </c>
      <c r="D27" s="189"/>
    </row>
    <row r="28" spans="2:4">
      <c r="B28" s="190"/>
      <c r="C28" s="183" t="str">
        <f>+'F2 TOTAL'!C32</f>
        <v>Universitaire psychologue</v>
      </c>
      <c r="D28" s="192">
        <f>+'F8 A&amp;S hors prise en charge CNS'!H151+'F8 A&amp;S hors prise en charge CNS'!H171</f>
        <v>0</v>
      </c>
    </row>
    <row r="29" spans="2:4">
      <c r="B29" s="190"/>
      <c r="C29" s="183" t="str">
        <f>+'F2 TOTAL'!C33</f>
        <v>Educateur gradué</v>
      </c>
      <c r="D29" s="191"/>
    </row>
    <row r="30" spans="2:4">
      <c r="B30" s="190"/>
      <c r="C30" s="183" t="str">
        <f>+'F2 TOTAL'!C34</f>
        <v>Educateur instructeur (bac)</v>
      </c>
      <c r="D30" s="191"/>
    </row>
    <row r="31" spans="2:4">
      <c r="B31" s="190"/>
      <c r="C31" s="183" t="str">
        <f>+'F2 TOTAL'!C35</f>
        <v>Educateur diplômé</v>
      </c>
      <c r="D31" s="191"/>
    </row>
    <row r="32" spans="2:4">
      <c r="B32" s="190"/>
      <c r="C32" s="183" t="str">
        <f>+'F2 TOTAL'!C36</f>
        <v>Educateur instructeur</v>
      </c>
      <c r="D32" s="191"/>
    </row>
    <row r="33" spans="2:4">
      <c r="B33" s="190"/>
      <c r="C33" s="183" t="str">
        <f>+'F2 TOTAL'!C37</f>
        <v>Employé non diplômé</v>
      </c>
      <c r="D33" s="191"/>
    </row>
    <row r="34" spans="2:4">
      <c r="B34" s="185"/>
      <c r="C34" s="188" t="s">
        <v>2</v>
      </c>
      <c r="D34" s="189"/>
    </row>
    <row r="35" spans="2:4">
      <c r="B35" s="195"/>
      <c r="C35" s="194" t="str">
        <f>+'F2 TOTAL'!C39</f>
        <v>Salarié avec CATP ou CAP</v>
      </c>
      <c r="D35" s="191"/>
    </row>
    <row r="36" spans="2:4">
      <c r="B36" s="195"/>
      <c r="C36" s="194" t="str">
        <f>+'F2 TOTAL'!C40</f>
        <v>Auxiliaire de vie/Auxiliaire économe</v>
      </c>
      <c r="D36" s="191"/>
    </row>
    <row r="37" spans="2:4">
      <c r="B37" s="195"/>
      <c r="C37" s="194" t="str">
        <f>+'F2 TOTAL'!C41</f>
        <v>Aide socio-familiale</v>
      </c>
      <c r="D37" s="192">
        <f>+'F8 A&amp;S hors prise en charge CNS'!H25+'F8 A&amp;S hors prise en charge CNS'!H103</f>
        <v>0</v>
      </c>
    </row>
    <row r="38" spans="2:4">
      <c r="B38" s="195"/>
      <c r="C38" s="194" t="str">
        <f>+'F2 TOTAL'!C42</f>
        <v>Aide socio-familiale en formation</v>
      </c>
      <c r="D38" s="191"/>
    </row>
    <row r="39" spans="2:4">
      <c r="B39" s="196"/>
      <c r="C39" s="197" t="str">
        <f>+'F2 TOTAL'!C43</f>
        <v>Salarié non diplômé</v>
      </c>
      <c r="D39" s="192">
        <f>+'F8 A&amp;S hors prise en charge CNS'!H118+'F8 A&amp;S hors prise en charge CNS'!H131</f>
        <v>0</v>
      </c>
    </row>
    <row r="40" spans="2:4" ht="15.75" thickBot="1">
      <c r="D40" s="198"/>
    </row>
    <row r="41" spans="2:4" ht="15.75" thickBot="1">
      <c r="B41" s="199" t="s">
        <v>144</v>
      </c>
      <c r="C41" s="200"/>
      <c r="D41" s="201">
        <f>+SUM(D17:D20)+D22+D25+D26+D28+D37+D39</f>
        <v>0</v>
      </c>
    </row>
    <row r="45" spans="2:4">
      <c r="D45" s="202"/>
    </row>
  </sheetData>
  <mergeCells count="1">
    <mergeCell ref="B2:D2"/>
  </mergeCells>
  <pageMargins left="0.70866141732283472" right="0.70866141732283472" top="0.74803149606299213" bottom="0.74803149606299213" header="0.31496062992125984" footer="0.31496062992125984"/>
  <pageSetup paperSize="9" scale="8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174"/>
  <sheetViews>
    <sheetView showGridLines="0" workbookViewId="0">
      <selection activeCell="C65" sqref="C65"/>
    </sheetView>
  </sheetViews>
  <sheetFormatPr defaultRowHeight="15"/>
  <cols>
    <col min="1" max="1" width="2.5703125" customWidth="1"/>
    <col min="2" max="2" width="14.28515625" customWidth="1"/>
    <col min="3" max="3" width="71.42578125" bestFit="1" customWidth="1"/>
    <col min="4" max="4" width="38" customWidth="1"/>
    <col min="5" max="5" width="20.85546875" hidden="1" customWidth="1"/>
    <col min="6" max="6" width="24.85546875" hidden="1" customWidth="1"/>
    <col min="7" max="7" width="24.42578125" style="209" hidden="1" customWidth="1"/>
    <col min="8" max="8" width="26.140625" bestFit="1" customWidth="1"/>
    <col min="9" max="9" width="32.140625" customWidth="1"/>
    <col min="10" max="10" width="32.7109375" bestFit="1" customWidth="1"/>
  </cols>
  <sheetData>
    <row r="2" spans="1:10" ht="15.75" thickBot="1"/>
    <row r="3" spans="1:10" ht="61.5" customHeight="1" thickBot="1">
      <c r="B3" s="498" t="s">
        <v>1554</v>
      </c>
      <c r="C3" s="501"/>
      <c r="D3" s="501"/>
      <c r="E3" s="501"/>
      <c r="F3" s="501"/>
      <c r="G3" s="501"/>
      <c r="H3" s="501"/>
      <c r="I3" s="501"/>
      <c r="J3" s="502"/>
    </row>
    <row r="5" spans="1:10">
      <c r="B5" s="370" t="s">
        <v>139</v>
      </c>
      <c r="C5" s="207"/>
      <c r="D5" s="207"/>
      <c r="E5" s="371"/>
      <c r="F5" s="207"/>
      <c r="G5" s="208"/>
      <c r="H5" s="207"/>
      <c r="I5" s="372"/>
      <c r="J5" s="373" t="str">
        <f>+'F8 Total (médicaments exclus)'!D8</f>
        <v/>
      </c>
    </row>
    <row r="6" spans="1:10">
      <c r="B6" s="370" t="str">
        <f>+'F8 Total (médicaments exclus)'!B6</f>
        <v>Nom de l'entité concernée:</v>
      </c>
      <c r="C6" s="207"/>
      <c r="D6" s="207"/>
      <c r="E6" s="371"/>
      <c r="F6" s="207"/>
      <c r="G6" s="208"/>
      <c r="H6" s="207"/>
      <c r="I6" s="372"/>
      <c r="J6" s="373">
        <f>+'F8 Total (médicaments exclus)'!D6</f>
        <v>0</v>
      </c>
    </row>
    <row r="7" spans="1:10" s="203" customFormat="1">
      <c r="C7" s="183"/>
      <c r="E7" s="204"/>
      <c r="G7" s="205"/>
      <c r="J7" s="206"/>
    </row>
    <row r="8" spans="1:10" s="203" customFormat="1">
      <c r="C8" s="183"/>
      <c r="E8" s="204"/>
      <c r="G8" s="205"/>
      <c r="J8" s="206"/>
    </row>
    <row r="9" spans="1:10">
      <c r="B9" s="369" t="s">
        <v>145</v>
      </c>
      <c r="C9" s="207"/>
      <c r="D9" s="207"/>
      <c r="E9" s="207"/>
      <c r="F9" s="207"/>
      <c r="G9" s="208"/>
      <c r="H9" s="207"/>
      <c r="I9" s="372"/>
      <c r="J9" s="282">
        <v>1558.19</v>
      </c>
    </row>
    <row r="10" spans="1:10">
      <c r="C10" s="183"/>
      <c r="D10" s="183"/>
      <c r="E10" s="204"/>
    </row>
    <row r="11" spans="1:10" ht="15.75" thickBot="1">
      <c r="C11" s="183"/>
      <c r="D11" s="183"/>
      <c r="E11" s="204"/>
    </row>
    <row r="12" spans="1:10" s="217" customFormat="1" ht="18.75">
      <c r="A12" s="210"/>
      <c r="B12" s="211" t="s">
        <v>146</v>
      </c>
      <c r="C12" s="212"/>
      <c r="D12" s="212"/>
      <c r="E12" s="213"/>
      <c r="F12" s="214"/>
      <c r="G12" s="215"/>
      <c r="H12" s="214"/>
      <c r="I12" s="214"/>
      <c r="J12" s="216"/>
    </row>
    <row r="13" spans="1:10">
      <c r="B13" s="218"/>
      <c r="C13" s="183"/>
      <c r="D13" s="183"/>
      <c r="E13" s="204"/>
      <c r="F13" s="203"/>
      <c r="G13" s="205"/>
      <c r="H13" s="203"/>
      <c r="I13" s="203"/>
      <c r="J13" s="219"/>
    </row>
    <row r="14" spans="1:10">
      <c r="B14" s="220"/>
      <c r="C14" s="221" t="s">
        <v>147</v>
      </c>
      <c r="D14" s="222"/>
      <c r="E14" s="221"/>
      <c r="F14" s="221"/>
      <c r="G14" s="221"/>
      <c r="H14" s="223"/>
      <c r="I14" s="221"/>
      <c r="J14" s="224"/>
    </row>
    <row r="15" spans="1:10">
      <c r="B15" s="218"/>
      <c r="C15" s="183"/>
      <c r="D15" s="183"/>
      <c r="E15" s="204"/>
      <c r="F15" s="203"/>
      <c r="G15" s="205"/>
      <c r="H15" s="203"/>
      <c r="I15" s="203"/>
      <c r="J15" s="219"/>
    </row>
    <row r="16" spans="1:10" ht="15.75">
      <c r="B16" s="218"/>
      <c r="C16" s="225" t="s">
        <v>148</v>
      </c>
      <c r="D16" s="225" t="s">
        <v>149</v>
      </c>
      <c r="E16" s="203"/>
      <c r="F16" s="203"/>
      <c r="G16" s="205"/>
      <c r="H16" s="225" t="s">
        <v>150</v>
      </c>
      <c r="I16" s="203"/>
      <c r="J16" s="219"/>
    </row>
    <row r="17" spans="2:10">
      <c r="B17" s="218"/>
      <c r="C17" s="226" t="s">
        <v>151</v>
      </c>
      <c r="D17" s="227">
        <f>+IF(J74/60&gt;0,J74/60,H81)</f>
        <v>0</v>
      </c>
      <c r="E17" s="203"/>
      <c r="F17" s="203"/>
      <c r="G17" s="205"/>
      <c r="H17" s="228">
        <f>+ROUND(D17/$J$9,2)</f>
        <v>0</v>
      </c>
      <c r="I17" s="203"/>
      <c r="J17" s="219"/>
    </row>
    <row r="18" spans="2:10">
      <c r="B18" s="218"/>
      <c r="C18" s="229"/>
      <c r="D18" s="229"/>
      <c r="E18" s="203"/>
      <c r="F18" s="203"/>
      <c r="G18" s="205"/>
      <c r="H18" s="229"/>
      <c r="I18" s="203"/>
      <c r="J18" s="219"/>
    </row>
    <row r="19" spans="2:10" ht="30">
      <c r="B19" s="218"/>
      <c r="C19" s="194"/>
      <c r="D19" s="194"/>
      <c r="E19" s="203"/>
      <c r="F19" s="203"/>
      <c r="G19" s="205"/>
      <c r="H19" s="230" t="s">
        <v>152</v>
      </c>
      <c r="I19" s="203"/>
      <c r="J19" s="219"/>
    </row>
    <row r="20" spans="2:10">
      <c r="B20" s="218"/>
      <c r="C20" s="231" t="s">
        <v>17</v>
      </c>
      <c r="D20" s="232"/>
      <c r="E20" s="203"/>
      <c r="F20" s="203"/>
      <c r="G20" s="205"/>
      <c r="H20" s="233"/>
      <c r="I20" s="203"/>
      <c r="J20" s="219"/>
    </row>
    <row r="21" spans="2:10">
      <c r="B21" s="218"/>
      <c r="C21" s="231"/>
      <c r="D21" s="234" t="s">
        <v>0</v>
      </c>
      <c r="E21" s="203"/>
      <c r="F21" s="203"/>
      <c r="G21" s="205"/>
      <c r="H21" s="233"/>
      <c r="I21" s="203"/>
      <c r="J21" s="219"/>
    </row>
    <row r="22" spans="2:10">
      <c r="B22" s="218"/>
      <c r="C22" s="235"/>
      <c r="D22" s="235" t="s">
        <v>91</v>
      </c>
      <c r="E22" s="203"/>
      <c r="F22" s="203"/>
      <c r="G22" s="205"/>
      <c r="H22" s="192">
        <f>+ROUND(H17*20%,2)</f>
        <v>0</v>
      </c>
      <c r="I22" s="203"/>
      <c r="J22" s="219"/>
    </row>
    <row r="23" spans="2:10">
      <c r="B23" s="218"/>
      <c r="C23" s="235"/>
      <c r="D23" s="236" t="s">
        <v>92</v>
      </c>
      <c r="E23" s="203"/>
      <c r="F23" s="203"/>
      <c r="G23" s="205"/>
      <c r="H23" s="192">
        <f>+ROUND(H17*40%,2)</f>
        <v>0</v>
      </c>
      <c r="I23" s="203"/>
      <c r="J23" s="219"/>
    </row>
    <row r="24" spans="2:10">
      <c r="B24" s="218"/>
      <c r="C24" s="231"/>
      <c r="D24" s="234" t="s">
        <v>2</v>
      </c>
      <c r="E24" s="203"/>
      <c r="F24" s="203"/>
      <c r="G24" s="205"/>
      <c r="H24" s="237"/>
      <c r="I24" s="203"/>
      <c r="J24" s="219"/>
    </row>
    <row r="25" spans="2:10">
      <c r="B25" s="218"/>
      <c r="C25" s="236"/>
      <c r="D25" s="236" t="s">
        <v>142</v>
      </c>
      <c r="E25" s="203"/>
      <c r="F25" s="203"/>
      <c r="G25" s="205"/>
      <c r="H25" s="192">
        <f>+ROUND(H17*40%,2)</f>
        <v>0</v>
      </c>
      <c r="I25" s="203"/>
      <c r="J25" s="219"/>
    </row>
    <row r="26" spans="2:10">
      <c r="B26" s="218"/>
      <c r="C26" s="183"/>
      <c r="D26" s="183"/>
      <c r="E26" s="204"/>
      <c r="F26" s="203"/>
      <c r="G26" s="205"/>
      <c r="H26" s="203"/>
      <c r="I26" s="203"/>
      <c r="J26" s="219"/>
    </row>
    <row r="27" spans="2:10">
      <c r="B27" s="218"/>
      <c r="C27" s="183"/>
      <c r="D27" s="183"/>
      <c r="E27" s="204"/>
      <c r="F27" s="203"/>
      <c r="G27" s="205"/>
      <c r="H27" s="203"/>
      <c r="I27" s="203"/>
      <c r="J27" s="219"/>
    </row>
    <row r="28" spans="2:10">
      <c r="B28" s="218"/>
      <c r="C28" s="183"/>
      <c r="D28" s="183"/>
      <c r="E28" s="204"/>
      <c r="F28" s="203"/>
      <c r="G28" s="205"/>
      <c r="H28" s="203"/>
      <c r="I28" s="203"/>
      <c r="J28" s="219"/>
    </row>
    <row r="29" spans="2:10">
      <c r="B29" s="218"/>
      <c r="C29" s="183"/>
      <c r="D29" s="183"/>
      <c r="E29" s="204"/>
      <c r="F29" s="203"/>
      <c r="G29" s="205"/>
      <c r="H29" s="203"/>
      <c r="I29" s="203"/>
      <c r="J29" s="219"/>
    </row>
    <row r="30" spans="2:10">
      <c r="B30" s="220"/>
      <c r="C30" s="221" t="s">
        <v>153</v>
      </c>
      <c r="D30" s="222"/>
      <c r="E30" s="221"/>
      <c r="F30" s="221"/>
      <c r="G30" s="221"/>
      <c r="H30" s="223"/>
      <c r="I30" s="221"/>
      <c r="J30" s="224"/>
    </row>
    <row r="31" spans="2:10">
      <c r="B31" s="218"/>
      <c r="C31" s="203"/>
      <c r="D31" s="203"/>
      <c r="E31" s="203"/>
      <c r="F31" s="203"/>
      <c r="G31" s="205"/>
      <c r="H31" s="203"/>
      <c r="I31" s="203"/>
      <c r="J31" s="219"/>
    </row>
    <row r="32" spans="2:10" s="203" customFormat="1">
      <c r="B32" s="218"/>
      <c r="C32" s="238"/>
      <c r="G32" s="205"/>
      <c r="J32" s="219"/>
    </row>
    <row r="33" spans="2:10" ht="38.25" customHeight="1">
      <c r="B33" s="218"/>
      <c r="C33" s="203"/>
      <c r="D33" s="239" t="s">
        <v>154</v>
      </c>
      <c r="E33" s="240" t="s">
        <v>155</v>
      </c>
      <c r="F33" s="239" t="s">
        <v>156</v>
      </c>
      <c r="G33" s="241" t="s">
        <v>157</v>
      </c>
      <c r="H33" s="240" t="s">
        <v>158</v>
      </c>
      <c r="I33" s="240" t="s">
        <v>159</v>
      </c>
      <c r="J33" s="242" t="s">
        <v>160</v>
      </c>
    </row>
    <row r="34" spans="2:10" ht="10.5" customHeight="1">
      <c r="B34" s="218"/>
      <c r="C34" s="203"/>
      <c r="D34" s="203"/>
      <c r="E34" s="203"/>
      <c r="F34" s="203"/>
      <c r="G34" s="205"/>
      <c r="H34" s="203"/>
      <c r="I34" s="203"/>
      <c r="J34" s="219"/>
    </row>
    <row r="35" spans="2:10">
      <c r="B35" s="218"/>
      <c r="C35" s="243" t="s">
        <v>161</v>
      </c>
      <c r="D35" s="244"/>
      <c r="E35" s="244"/>
      <c r="F35" s="244"/>
      <c r="G35" s="245"/>
      <c r="H35" s="246"/>
      <c r="I35" s="246"/>
      <c r="J35" s="247"/>
    </row>
    <row r="36" spans="2:10" ht="25.5">
      <c r="B36" s="218"/>
      <c r="C36" s="248" t="s">
        <v>162</v>
      </c>
      <c r="D36" s="248" t="s">
        <v>163</v>
      </c>
      <c r="E36" s="248" t="s">
        <v>164</v>
      </c>
      <c r="F36" s="248">
        <v>1</v>
      </c>
      <c r="G36" s="249">
        <v>30</v>
      </c>
      <c r="H36" s="250">
        <f>+G36/(7*F36)</f>
        <v>4.2857142857142856</v>
      </c>
      <c r="I36" s="375"/>
      <c r="J36" s="251">
        <f>+H36*I36</f>
        <v>0</v>
      </c>
    </row>
    <row r="37" spans="2:10" ht="25.5">
      <c r="B37" s="218"/>
      <c r="C37" s="248" t="s">
        <v>165</v>
      </c>
      <c r="D37" s="248" t="s">
        <v>166</v>
      </c>
      <c r="E37" s="248" t="s">
        <v>164</v>
      </c>
      <c r="F37" s="248">
        <v>1</v>
      </c>
      <c r="G37" s="249" t="s">
        <v>167</v>
      </c>
      <c r="H37" s="250">
        <f>+G37/(7*F37)</f>
        <v>10</v>
      </c>
      <c r="I37" s="376"/>
      <c r="J37" s="251">
        <f t="shared" ref="J37:J72" si="0">+H37*I37</f>
        <v>0</v>
      </c>
    </row>
    <row r="38" spans="2:10" ht="25.5">
      <c r="B38" s="218"/>
      <c r="C38" s="248" t="s">
        <v>168</v>
      </c>
      <c r="D38" s="248" t="s">
        <v>169</v>
      </c>
      <c r="E38" s="248" t="s">
        <v>164</v>
      </c>
      <c r="F38" s="248">
        <v>1</v>
      </c>
      <c r="G38" s="249" t="s">
        <v>170</v>
      </c>
      <c r="H38" s="250">
        <f>+G38/(7*F38)</f>
        <v>16.785714285714285</v>
      </c>
      <c r="I38" s="376"/>
      <c r="J38" s="251">
        <f t="shared" si="0"/>
        <v>0</v>
      </c>
    </row>
    <row r="39" spans="2:10" ht="25.5">
      <c r="B39" s="218"/>
      <c r="C39" s="248" t="s">
        <v>171</v>
      </c>
      <c r="D39" s="248" t="s">
        <v>172</v>
      </c>
      <c r="E39" s="248" t="s">
        <v>164</v>
      </c>
      <c r="F39" s="248">
        <v>2</v>
      </c>
      <c r="G39" s="249">
        <v>35</v>
      </c>
      <c r="H39" s="250">
        <f>+G39/(7*F39)</f>
        <v>2.5</v>
      </c>
      <c r="I39" s="376"/>
      <c r="J39" s="251">
        <f t="shared" si="0"/>
        <v>0</v>
      </c>
    </row>
    <row r="40" spans="2:10" ht="25.5">
      <c r="B40" s="218"/>
      <c r="C40" s="248" t="s">
        <v>173</v>
      </c>
      <c r="D40" s="248" t="s">
        <v>174</v>
      </c>
      <c r="E40" s="248" t="s">
        <v>164</v>
      </c>
      <c r="F40" s="248">
        <v>1</v>
      </c>
      <c r="G40" s="249">
        <v>35</v>
      </c>
      <c r="H40" s="250">
        <f>+G40/(7*F40)</f>
        <v>5</v>
      </c>
      <c r="I40" s="376"/>
      <c r="J40" s="251">
        <f t="shared" si="0"/>
        <v>0</v>
      </c>
    </row>
    <row r="41" spans="2:10" ht="25.5">
      <c r="B41" s="218"/>
      <c r="C41" s="248" t="s">
        <v>175</v>
      </c>
      <c r="D41" s="248" t="s">
        <v>176</v>
      </c>
      <c r="E41" s="248" t="s">
        <v>164</v>
      </c>
      <c r="F41" s="248"/>
      <c r="G41" s="249">
        <v>5</v>
      </c>
      <c r="H41" s="250">
        <f>+G41</f>
        <v>5</v>
      </c>
      <c r="I41" s="376"/>
      <c r="J41" s="251">
        <f t="shared" si="0"/>
        <v>0</v>
      </c>
    </row>
    <row r="42" spans="2:10" ht="25.5">
      <c r="B42" s="218"/>
      <c r="C42" s="248" t="s">
        <v>177</v>
      </c>
      <c r="D42" s="248" t="s">
        <v>178</v>
      </c>
      <c r="E42" s="248" t="s">
        <v>164</v>
      </c>
      <c r="F42" s="248"/>
      <c r="G42" s="252">
        <v>8</v>
      </c>
      <c r="H42" s="250">
        <f>+G42</f>
        <v>8</v>
      </c>
      <c r="I42" s="376"/>
      <c r="J42" s="251">
        <f>+H42*I42</f>
        <v>0</v>
      </c>
    </row>
    <row r="43" spans="2:10">
      <c r="B43" s="218"/>
      <c r="C43" s="243" t="s">
        <v>179</v>
      </c>
      <c r="D43" s="246"/>
      <c r="E43" s="246"/>
      <c r="F43" s="246"/>
      <c r="G43" s="253"/>
      <c r="H43" s="253"/>
      <c r="I43" s="253"/>
      <c r="J43" s="254"/>
    </row>
    <row r="44" spans="2:10" ht="25.5" customHeight="1">
      <c r="B44" s="218"/>
      <c r="C44" s="255" t="s">
        <v>180</v>
      </c>
      <c r="D44" s="255" t="s">
        <v>181</v>
      </c>
      <c r="E44" s="248" t="s">
        <v>164</v>
      </c>
      <c r="F44" s="248">
        <v>5</v>
      </c>
      <c r="G44" s="249" t="s">
        <v>182</v>
      </c>
      <c r="H44" s="250">
        <f>+G44/(7*F44)</f>
        <v>2.5</v>
      </c>
      <c r="I44" s="376"/>
      <c r="J44" s="251">
        <f t="shared" si="0"/>
        <v>0</v>
      </c>
    </row>
    <row r="45" spans="2:10" ht="25.5" customHeight="1">
      <c r="B45" s="218"/>
      <c r="C45" s="248" t="s">
        <v>183</v>
      </c>
      <c r="D45" s="248" t="s">
        <v>184</v>
      </c>
      <c r="E45" s="248" t="s">
        <v>164</v>
      </c>
      <c r="F45" s="248">
        <v>5</v>
      </c>
      <c r="G45" s="249">
        <v>175</v>
      </c>
      <c r="H45" s="250">
        <f>+G45/(7*F45)</f>
        <v>5</v>
      </c>
      <c r="I45" s="376"/>
      <c r="J45" s="251">
        <f t="shared" si="0"/>
        <v>0</v>
      </c>
    </row>
    <row r="46" spans="2:10" ht="25.5" customHeight="1">
      <c r="B46" s="218"/>
      <c r="C46" s="248" t="s">
        <v>185</v>
      </c>
      <c r="D46" s="248" t="s">
        <v>186</v>
      </c>
      <c r="E46" s="248" t="s">
        <v>164</v>
      </c>
      <c r="F46" s="248">
        <v>5</v>
      </c>
      <c r="G46" s="249" t="s">
        <v>187</v>
      </c>
      <c r="H46" s="250">
        <f>+G46/(7*F46)</f>
        <v>7.5</v>
      </c>
      <c r="I46" s="376"/>
      <c r="J46" s="251">
        <f t="shared" si="0"/>
        <v>0</v>
      </c>
    </row>
    <row r="47" spans="2:10" ht="38.25">
      <c r="B47" s="218"/>
      <c r="C47" s="248" t="s">
        <v>188</v>
      </c>
      <c r="D47" s="248" t="s">
        <v>189</v>
      </c>
      <c r="E47" s="248" t="s">
        <v>164</v>
      </c>
      <c r="F47" s="248">
        <v>3</v>
      </c>
      <c r="G47" s="249" t="s">
        <v>190</v>
      </c>
      <c r="H47" s="250">
        <f>+G47/(7*F47)</f>
        <v>2.5</v>
      </c>
      <c r="I47" s="376"/>
      <c r="J47" s="251">
        <f t="shared" si="0"/>
        <v>0</v>
      </c>
    </row>
    <row r="48" spans="2:10">
      <c r="B48" s="218"/>
      <c r="C48" s="243" t="s">
        <v>191</v>
      </c>
      <c r="D48" s="246"/>
      <c r="E48" s="246"/>
      <c r="F48" s="246"/>
      <c r="G48" s="253"/>
      <c r="H48" s="253"/>
      <c r="I48" s="253"/>
      <c r="J48" s="254"/>
    </row>
    <row r="49" spans="2:10" ht="25.5">
      <c r="B49" s="218"/>
      <c r="C49" s="248" t="s">
        <v>192</v>
      </c>
      <c r="D49" s="248" t="s">
        <v>193</v>
      </c>
      <c r="E49" s="248" t="s">
        <v>164</v>
      </c>
      <c r="F49" s="248">
        <v>3</v>
      </c>
      <c r="G49" s="249">
        <v>105</v>
      </c>
      <c r="H49" s="250">
        <f>+G49/(7*F49)</f>
        <v>5</v>
      </c>
      <c r="I49" s="376"/>
      <c r="J49" s="251">
        <f t="shared" si="0"/>
        <v>0</v>
      </c>
    </row>
    <row r="50" spans="2:10" ht="25.5">
      <c r="B50" s="218"/>
      <c r="C50" s="248" t="s">
        <v>194</v>
      </c>
      <c r="D50" s="248" t="s">
        <v>195</v>
      </c>
      <c r="E50" s="248" t="s">
        <v>164</v>
      </c>
      <c r="F50" s="248">
        <v>3</v>
      </c>
      <c r="G50" s="249">
        <v>210</v>
      </c>
      <c r="H50" s="250">
        <f>+G50/(7*F50)</f>
        <v>10</v>
      </c>
      <c r="I50" s="376"/>
      <c r="J50" s="251">
        <f t="shared" si="0"/>
        <v>0</v>
      </c>
    </row>
    <row r="51" spans="2:10" ht="25.5">
      <c r="B51" s="218"/>
      <c r="C51" s="248" t="s">
        <v>196</v>
      </c>
      <c r="D51" s="248" t="s">
        <v>197</v>
      </c>
      <c r="E51" s="248" t="s">
        <v>164</v>
      </c>
      <c r="F51" s="248">
        <v>3</v>
      </c>
      <c r="G51" s="249">
        <v>420</v>
      </c>
      <c r="H51" s="250">
        <f>+G51/(7*F51)</f>
        <v>20</v>
      </c>
      <c r="I51" s="376"/>
      <c r="J51" s="251">
        <f t="shared" si="0"/>
        <v>0</v>
      </c>
    </row>
    <row r="52" spans="2:10" ht="25.5" customHeight="1">
      <c r="B52" s="218"/>
      <c r="C52" s="248" t="s">
        <v>198</v>
      </c>
      <c r="D52" s="248" t="s">
        <v>199</v>
      </c>
      <c r="E52" s="248" t="s">
        <v>164</v>
      </c>
      <c r="F52" s="248">
        <v>6</v>
      </c>
      <c r="G52" s="249">
        <v>210</v>
      </c>
      <c r="H52" s="250">
        <f>+G52/(7*F52)</f>
        <v>5</v>
      </c>
      <c r="I52" s="376"/>
      <c r="J52" s="251">
        <f t="shared" si="0"/>
        <v>0</v>
      </c>
    </row>
    <row r="53" spans="2:10">
      <c r="B53" s="218"/>
      <c r="C53" s="243" t="s">
        <v>200</v>
      </c>
      <c r="D53" s="244"/>
      <c r="E53" s="244"/>
      <c r="F53" s="244"/>
      <c r="G53" s="245"/>
      <c r="H53" s="245"/>
      <c r="I53" s="245"/>
      <c r="J53" s="256"/>
    </row>
    <row r="54" spans="2:10" ht="25.5">
      <c r="B54" s="218"/>
      <c r="C54" s="248" t="s">
        <v>1565</v>
      </c>
      <c r="D54" s="248" t="s">
        <v>201</v>
      </c>
      <c r="E54" s="248" t="s">
        <v>164</v>
      </c>
      <c r="F54" s="248">
        <v>2</v>
      </c>
      <c r="G54" s="249">
        <v>70</v>
      </c>
      <c r="H54" s="250">
        <f>+G54/(7*F54)</f>
        <v>5</v>
      </c>
      <c r="I54" s="376"/>
      <c r="J54" s="251">
        <f t="shared" si="0"/>
        <v>0</v>
      </c>
    </row>
    <row r="55" spans="2:10" ht="25.5">
      <c r="B55" s="218"/>
      <c r="C55" s="248" t="s">
        <v>1566</v>
      </c>
      <c r="D55" s="248" t="s">
        <v>202</v>
      </c>
      <c r="E55" s="248" t="s">
        <v>164</v>
      </c>
      <c r="F55" s="248">
        <v>2</v>
      </c>
      <c r="G55" s="249">
        <v>105</v>
      </c>
      <c r="H55" s="250">
        <f>+G55/(7*F55)</f>
        <v>7.5</v>
      </c>
      <c r="I55" s="376"/>
      <c r="J55" s="251">
        <f t="shared" si="0"/>
        <v>0</v>
      </c>
    </row>
    <row r="56" spans="2:10" ht="25.5">
      <c r="B56" s="218"/>
      <c r="C56" s="248" t="s">
        <v>1567</v>
      </c>
      <c r="D56" s="248" t="s">
        <v>203</v>
      </c>
      <c r="E56" s="248" t="s">
        <v>164</v>
      </c>
      <c r="F56" s="248">
        <v>2</v>
      </c>
      <c r="G56" s="249">
        <v>210</v>
      </c>
      <c r="H56" s="250">
        <f>+G56/(7*F56)</f>
        <v>15</v>
      </c>
      <c r="I56" s="376"/>
      <c r="J56" s="251">
        <f t="shared" si="0"/>
        <v>0</v>
      </c>
    </row>
    <row r="57" spans="2:10" ht="38.25">
      <c r="B57" s="218"/>
      <c r="C57" s="248" t="s">
        <v>1568</v>
      </c>
      <c r="D57" s="248" t="s">
        <v>204</v>
      </c>
      <c r="E57" s="248" t="s">
        <v>164</v>
      </c>
      <c r="F57" s="248">
        <v>1</v>
      </c>
      <c r="G57" s="249" t="s">
        <v>205</v>
      </c>
      <c r="H57" s="250">
        <f>+G57/(7*F57)</f>
        <v>2.5</v>
      </c>
      <c r="I57" s="376"/>
      <c r="J57" s="251">
        <f t="shared" si="0"/>
        <v>0</v>
      </c>
    </row>
    <row r="58" spans="2:10">
      <c r="B58" s="218"/>
      <c r="C58" s="243" t="s">
        <v>206</v>
      </c>
      <c r="D58" s="246"/>
      <c r="E58" s="246"/>
      <c r="F58" s="246"/>
      <c r="G58" s="253"/>
      <c r="H58" s="253"/>
      <c r="I58" s="253"/>
      <c r="J58" s="254"/>
    </row>
    <row r="59" spans="2:10" ht="25.5">
      <c r="B59" s="218"/>
      <c r="C59" s="248" t="s">
        <v>1569</v>
      </c>
      <c r="D59" s="248" t="s">
        <v>207</v>
      </c>
      <c r="E59" s="248" t="s">
        <v>164</v>
      </c>
      <c r="F59" s="248">
        <v>1</v>
      </c>
      <c r="G59" s="249" t="s">
        <v>190</v>
      </c>
      <c r="H59" s="250">
        <f t="shared" ref="H59:H64" si="1">+G59/(7*F59)</f>
        <v>7.5</v>
      </c>
      <c r="I59" s="376"/>
      <c r="J59" s="251">
        <f t="shared" si="0"/>
        <v>0</v>
      </c>
    </row>
    <row r="60" spans="2:10" ht="25.5">
      <c r="B60" s="218"/>
      <c r="C60" s="248" t="s">
        <v>1570</v>
      </c>
      <c r="D60" s="248" t="s">
        <v>208</v>
      </c>
      <c r="E60" s="248" t="s">
        <v>164</v>
      </c>
      <c r="F60" s="248">
        <v>1</v>
      </c>
      <c r="G60" s="249">
        <v>105</v>
      </c>
      <c r="H60" s="250">
        <f t="shared" si="1"/>
        <v>15</v>
      </c>
      <c r="I60" s="376"/>
      <c r="J60" s="251">
        <f t="shared" si="0"/>
        <v>0</v>
      </c>
    </row>
    <row r="61" spans="2:10" ht="25.5">
      <c r="B61" s="218"/>
      <c r="C61" s="248" t="s">
        <v>1571</v>
      </c>
      <c r="D61" s="248" t="s">
        <v>209</v>
      </c>
      <c r="E61" s="248" t="s">
        <v>164</v>
      </c>
      <c r="F61" s="248">
        <v>1</v>
      </c>
      <c r="G61" s="249" t="s">
        <v>190</v>
      </c>
      <c r="H61" s="250">
        <f t="shared" si="1"/>
        <v>7.5</v>
      </c>
      <c r="I61" s="376"/>
      <c r="J61" s="251">
        <f t="shared" si="0"/>
        <v>0</v>
      </c>
    </row>
    <row r="62" spans="2:10" ht="25.5">
      <c r="B62" s="218"/>
      <c r="C62" s="248" t="s">
        <v>1572</v>
      </c>
      <c r="D62" s="248" t="s">
        <v>210</v>
      </c>
      <c r="E62" s="248" t="s">
        <v>164</v>
      </c>
      <c r="F62" s="248">
        <v>1</v>
      </c>
      <c r="G62" s="249">
        <v>105</v>
      </c>
      <c r="H62" s="250">
        <f t="shared" si="1"/>
        <v>15</v>
      </c>
      <c r="I62" s="376"/>
      <c r="J62" s="251">
        <f t="shared" si="0"/>
        <v>0</v>
      </c>
    </row>
    <row r="63" spans="2:10" ht="25.5">
      <c r="B63" s="218"/>
      <c r="C63" s="248" t="s">
        <v>1573</v>
      </c>
      <c r="D63" s="248" t="s">
        <v>211</v>
      </c>
      <c r="E63" s="248" t="s">
        <v>164</v>
      </c>
      <c r="F63" s="248">
        <v>1</v>
      </c>
      <c r="G63" s="249">
        <v>35</v>
      </c>
      <c r="H63" s="250">
        <f t="shared" si="1"/>
        <v>5</v>
      </c>
      <c r="I63" s="376"/>
      <c r="J63" s="251">
        <f t="shared" si="0"/>
        <v>0</v>
      </c>
    </row>
    <row r="64" spans="2:10" ht="25.5">
      <c r="B64" s="218"/>
      <c r="C64" s="248" t="s">
        <v>1574</v>
      </c>
      <c r="D64" s="248" t="s">
        <v>212</v>
      </c>
      <c r="E64" s="248" t="s">
        <v>164</v>
      </c>
      <c r="F64" s="248">
        <v>1</v>
      </c>
      <c r="G64" s="249">
        <v>35</v>
      </c>
      <c r="H64" s="250">
        <f t="shared" si="1"/>
        <v>5</v>
      </c>
      <c r="I64" s="376"/>
      <c r="J64" s="251">
        <f t="shared" si="0"/>
        <v>0</v>
      </c>
    </row>
    <row r="65" spans="2:10">
      <c r="B65" s="218"/>
      <c r="C65" s="243" t="s">
        <v>213</v>
      </c>
      <c r="D65" s="246"/>
      <c r="E65" s="246"/>
      <c r="F65" s="246"/>
      <c r="G65" s="253"/>
      <c r="H65" s="253"/>
      <c r="I65" s="253"/>
      <c r="J65" s="254"/>
    </row>
    <row r="66" spans="2:10" ht="25.5">
      <c r="B66" s="218"/>
      <c r="C66" s="248" t="s">
        <v>214</v>
      </c>
      <c r="D66" s="248" t="s">
        <v>215</v>
      </c>
      <c r="E66" s="248" t="s">
        <v>164</v>
      </c>
      <c r="F66" s="248"/>
      <c r="G66" s="249"/>
      <c r="H66" s="250">
        <v>15</v>
      </c>
      <c r="I66" s="376"/>
      <c r="J66" s="251">
        <f t="shared" si="0"/>
        <v>0</v>
      </c>
    </row>
    <row r="67" spans="2:10" ht="25.5">
      <c r="B67" s="218"/>
      <c r="C67" s="248" t="s">
        <v>216</v>
      </c>
      <c r="D67" s="248" t="s">
        <v>217</v>
      </c>
      <c r="E67" s="248" t="s">
        <v>164</v>
      </c>
      <c r="F67" s="248"/>
      <c r="G67" s="249"/>
      <c r="H67" s="250">
        <v>15</v>
      </c>
      <c r="I67" s="376"/>
      <c r="J67" s="251">
        <f t="shared" si="0"/>
        <v>0</v>
      </c>
    </row>
    <row r="68" spans="2:10" ht="25.5">
      <c r="B68" s="218"/>
      <c r="C68" s="248" t="s">
        <v>218</v>
      </c>
      <c r="D68" s="248" t="s">
        <v>219</v>
      </c>
      <c r="E68" s="248" t="s">
        <v>164</v>
      </c>
      <c r="F68" s="248"/>
      <c r="G68" s="249"/>
      <c r="H68" s="250">
        <v>15</v>
      </c>
      <c r="I68" s="376"/>
      <c r="J68" s="251">
        <f t="shared" si="0"/>
        <v>0</v>
      </c>
    </row>
    <row r="69" spans="2:10" ht="25.5">
      <c r="B69" s="218"/>
      <c r="C69" s="248" t="s">
        <v>220</v>
      </c>
      <c r="D69" s="248" t="s">
        <v>221</v>
      </c>
      <c r="E69" s="248" t="s">
        <v>164</v>
      </c>
      <c r="F69" s="248"/>
      <c r="G69" s="249"/>
      <c r="H69" s="250">
        <v>15</v>
      </c>
      <c r="I69" s="376"/>
      <c r="J69" s="251">
        <f t="shared" si="0"/>
        <v>0</v>
      </c>
    </row>
    <row r="70" spans="2:10" ht="25.5">
      <c r="B70" s="218"/>
      <c r="C70" s="248" t="s">
        <v>222</v>
      </c>
      <c r="D70" s="248" t="s">
        <v>223</v>
      </c>
      <c r="E70" s="248" t="s">
        <v>164</v>
      </c>
      <c r="F70" s="248"/>
      <c r="G70" s="249"/>
      <c r="H70" s="250">
        <v>7.5</v>
      </c>
      <c r="I70" s="376"/>
      <c r="J70" s="251">
        <f t="shared" si="0"/>
        <v>0</v>
      </c>
    </row>
    <row r="71" spans="2:10" ht="25.5">
      <c r="B71" s="218"/>
      <c r="C71" s="248" t="s">
        <v>224</v>
      </c>
      <c r="D71" s="248" t="s">
        <v>225</v>
      </c>
      <c r="E71" s="248" t="s">
        <v>164</v>
      </c>
      <c r="F71" s="248"/>
      <c r="G71" s="249"/>
      <c r="H71" s="250">
        <v>15</v>
      </c>
      <c r="I71" s="376"/>
      <c r="J71" s="251">
        <f t="shared" si="0"/>
        <v>0</v>
      </c>
    </row>
    <row r="72" spans="2:10" ht="25.5">
      <c r="B72" s="218"/>
      <c r="C72" s="248" t="s">
        <v>226</v>
      </c>
      <c r="D72" s="248" t="s">
        <v>227</v>
      </c>
      <c r="E72" s="248" t="s">
        <v>164</v>
      </c>
      <c r="F72" s="248"/>
      <c r="G72" s="249"/>
      <c r="H72" s="250">
        <v>3.5</v>
      </c>
      <c r="I72" s="376"/>
      <c r="J72" s="251">
        <f t="shared" si="0"/>
        <v>0</v>
      </c>
    </row>
    <row r="73" spans="2:10" ht="15.75" thickBot="1">
      <c r="B73" s="218"/>
      <c r="C73" s="203"/>
      <c r="D73" s="203"/>
      <c r="E73" s="203"/>
      <c r="F73" s="203"/>
      <c r="G73" s="205"/>
      <c r="H73" s="203"/>
      <c r="I73" s="203"/>
      <c r="J73" s="219"/>
    </row>
    <row r="74" spans="2:10" ht="15.75" thickBot="1">
      <c r="B74" s="218"/>
      <c r="C74" s="257" t="s">
        <v>228</v>
      </c>
      <c r="D74" s="200"/>
      <c r="E74" s="200"/>
      <c r="F74" s="200"/>
      <c r="G74" s="258"/>
      <c r="H74" s="200"/>
      <c r="I74" s="259"/>
      <c r="J74" s="260">
        <f>+SUM(J36:J42)+SUM(J44:J47)+SUM(J49:J52)+SUM(J54:J57)+SUM(J59:J72)</f>
        <v>0</v>
      </c>
    </row>
    <row r="75" spans="2:10">
      <c r="B75" s="218"/>
      <c r="C75" s="203"/>
      <c r="D75" s="203"/>
      <c r="E75" s="203"/>
      <c r="F75" s="203"/>
      <c r="G75" s="205"/>
      <c r="H75" s="203"/>
      <c r="I75" s="203"/>
      <c r="J75" s="219"/>
    </row>
    <row r="76" spans="2:10">
      <c r="B76" s="218"/>
      <c r="C76" s="203"/>
      <c r="D76" s="203"/>
      <c r="E76" s="203"/>
      <c r="F76" s="203"/>
      <c r="G76" s="205"/>
      <c r="H76" s="203"/>
      <c r="I76" s="203"/>
      <c r="J76" s="219"/>
    </row>
    <row r="77" spans="2:10">
      <c r="B77" s="218"/>
      <c r="C77" s="203"/>
      <c r="D77" s="203"/>
      <c r="E77" s="203"/>
      <c r="F77" s="203"/>
      <c r="G77" s="205"/>
      <c r="H77" s="203"/>
      <c r="I77" s="203"/>
      <c r="J77" s="219"/>
    </row>
    <row r="78" spans="2:10">
      <c r="B78" s="220"/>
      <c r="C78" s="221" t="s">
        <v>229</v>
      </c>
      <c r="D78" s="222"/>
      <c r="E78" s="221"/>
      <c r="F78" s="221"/>
      <c r="G78" s="221"/>
      <c r="H78" s="223"/>
      <c r="I78" s="221"/>
      <c r="J78" s="224"/>
    </row>
    <row r="79" spans="2:10">
      <c r="B79" s="218"/>
      <c r="C79" s="203"/>
      <c r="D79" s="203"/>
      <c r="E79" s="203"/>
      <c r="F79" s="203"/>
      <c r="G79" s="205"/>
      <c r="H79" s="203"/>
      <c r="I79" s="203"/>
      <c r="J79" s="219"/>
    </row>
    <row r="80" spans="2:10" ht="15.75">
      <c r="B80" s="218"/>
      <c r="C80" s="503" t="s">
        <v>148</v>
      </c>
      <c r="D80" s="504"/>
      <c r="E80" s="203"/>
      <c r="F80" s="203"/>
      <c r="G80" s="205"/>
      <c r="H80" s="225" t="s">
        <v>149</v>
      </c>
      <c r="I80" s="203"/>
      <c r="J80" s="219"/>
    </row>
    <row r="81" spans="1:16384">
      <c r="B81" s="218"/>
      <c r="C81" s="505" t="s">
        <v>151</v>
      </c>
      <c r="D81" s="506"/>
      <c r="E81" s="203"/>
      <c r="F81" s="203"/>
      <c r="G81" s="205"/>
      <c r="H81" s="377"/>
      <c r="I81" s="203"/>
      <c r="J81" s="219"/>
    </row>
    <row r="82" spans="1:16384" ht="15.75" thickBot="1">
      <c r="B82" s="261"/>
      <c r="C82" s="262"/>
      <c r="D82" s="262"/>
      <c r="E82" s="262"/>
      <c r="F82" s="262"/>
      <c r="G82" s="263"/>
      <c r="H82" s="262"/>
      <c r="I82" s="262"/>
      <c r="J82" s="264"/>
    </row>
    <row r="86" spans="1:16384" ht="15.75" thickBot="1"/>
    <row r="87" spans="1:16384" s="181" customFormat="1" ht="18.75">
      <c r="A87" s="210"/>
      <c r="B87" s="211" t="s">
        <v>230</v>
      </c>
      <c r="C87" s="212"/>
      <c r="D87" s="212"/>
      <c r="E87" s="213"/>
      <c r="F87" s="214"/>
      <c r="G87" s="215"/>
      <c r="H87" s="214"/>
      <c r="I87" s="214"/>
      <c r="J87" s="216"/>
      <c r="K87" s="210"/>
      <c r="L87" s="265"/>
      <c r="M87" s="266"/>
      <c r="N87" s="266"/>
      <c r="O87" s="267"/>
      <c r="P87" s="210"/>
      <c r="Q87" s="268"/>
      <c r="R87" s="210"/>
      <c r="S87" s="210"/>
      <c r="T87" s="210"/>
      <c r="U87" s="210"/>
      <c r="V87" s="265"/>
      <c r="W87" s="266"/>
      <c r="X87" s="266"/>
      <c r="Y87" s="267"/>
      <c r="Z87" s="210"/>
      <c r="AA87" s="268"/>
      <c r="AB87" s="210"/>
      <c r="AC87" s="210"/>
      <c r="AD87" s="210"/>
      <c r="AE87" s="210"/>
      <c r="AF87" s="265"/>
      <c r="AG87" s="266"/>
      <c r="AH87" s="266"/>
      <c r="AI87" s="267"/>
      <c r="AJ87" s="210"/>
      <c r="AK87" s="268"/>
      <c r="AL87" s="210"/>
      <c r="AM87" s="210"/>
      <c r="AN87" s="210"/>
      <c r="AO87" s="210"/>
      <c r="AP87" s="265"/>
      <c r="AQ87" s="266"/>
      <c r="AR87" s="266"/>
      <c r="AS87" s="267"/>
      <c r="AT87" s="210"/>
      <c r="AU87" s="268"/>
      <c r="AV87" s="210"/>
      <c r="AW87" s="210"/>
      <c r="AX87" s="210"/>
      <c r="AY87" s="210"/>
      <c r="AZ87" s="265"/>
      <c r="BA87" s="266"/>
      <c r="BB87" s="266"/>
      <c r="BC87" s="267"/>
      <c r="BD87" s="210"/>
      <c r="BE87" s="268"/>
      <c r="BF87" s="210"/>
      <c r="BG87" s="210"/>
      <c r="BH87" s="210"/>
      <c r="BI87" s="210"/>
      <c r="BJ87" s="265"/>
      <c r="BK87" s="266"/>
      <c r="BL87" s="266"/>
      <c r="BM87" s="267"/>
      <c r="BN87" s="210"/>
      <c r="BO87" s="268"/>
      <c r="BP87" s="210"/>
      <c r="BQ87" s="210"/>
      <c r="BR87" s="210"/>
      <c r="BS87" s="210"/>
      <c r="BT87" s="265"/>
      <c r="BU87" s="266"/>
      <c r="BV87" s="266"/>
      <c r="BW87" s="267"/>
      <c r="BX87" s="210"/>
      <c r="BY87" s="268"/>
      <c r="BZ87" s="210"/>
      <c r="CA87" s="210"/>
      <c r="CB87" s="210"/>
      <c r="CC87" s="210"/>
      <c r="CD87" s="265"/>
      <c r="CE87" s="266"/>
      <c r="CF87" s="266"/>
      <c r="CG87" s="267"/>
      <c r="CH87" s="210"/>
      <c r="CI87" s="268"/>
      <c r="CJ87" s="210"/>
      <c r="CK87" s="210"/>
      <c r="CL87" s="210"/>
      <c r="CM87" s="210"/>
      <c r="CN87" s="265"/>
      <c r="CO87" s="266"/>
      <c r="CP87" s="266"/>
      <c r="CQ87" s="267"/>
      <c r="CR87" s="210"/>
      <c r="CS87" s="268"/>
      <c r="CT87" s="210"/>
      <c r="CU87" s="210"/>
      <c r="CV87" s="210"/>
      <c r="CW87" s="210"/>
      <c r="CX87" s="265"/>
      <c r="CY87" s="266"/>
      <c r="CZ87" s="266"/>
      <c r="DA87" s="267"/>
      <c r="DB87" s="210"/>
      <c r="DC87" s="268"/>
      <c r="DD87" s="210"/>
      <c r="DE87" s="210"/>
      <c r="DF87" s="210"/>
      <c r="DG87" s="210"/>
      <c r="DH87" s="265"/>
      <c r="DI87" s="266"/>
      <c r="DJ87" s="266"/>
      <c r="DK87" s="267"/>
      <c r="DL87" s="210"/>
      <c r="DM87" s="268"/>
      <c r="DN87" s="210"/>
      <c r="DO87" s="210"/>
      <c r="DP87" s="210"/>
      <c r="DQ87" s="210"/>
      <c r="DR87" s="265"/>
      <c r="DS87" s="266"/>
      <c r="DT87" s="266"/>
      <c r="DU87" s="267"/>
      <c r="DV87" s="210"/>
      <c r="DW87" s="268"/>
      <c r="DX87" s="210"/>
      <c r="DY87" s="210"/>
      <c r="DZ87" s="210"/>
      <c r="EA87" s="210"/>
      <c r="EB87" s="265"/>
      <c r="EC87" s="266"/>
      <c r="ED87" s="266"/>
      <c r="EE87" s="267"/>
      <c r="EF87" s="210"/>
      <c r="EG87" s="268"/>
      <c r="EH87" s="210"/>
      <c r="EI87" s="210"/>
      <c r="EJ87" s="210"/>
      <c r="EK87" s="210"/>
      <c r="EL87" s="265"/>
      <c r="EM87" s="266"/>
      <c r="EN87" s="266"/>
      <c r="EO87" s="267"/>
      <c r="EP87" s="210"/>
      <c r="EQ87" s="268"/>
      <c r="ER87" s="210"/>
      <c r="ES87" s="210"/>
      <c r="ET87" s="210"/>
      <c r="EU87" s="210"/>
      <c r="EV87" s="265"/>
      <c r="EW87" s="266"/>
      <c r="EX87" s="266"/>
      <c r="EY87" s="267"/>
      <c r="EZ87" s="210"/>
      <c r="FA87" s="268"/>
      <c r="FB87" s="210"/>
      <c r="FC87" s="210"/>
      <c r="FD87" s="210"/>
      <c r="FE87" s="210"/>
      <c r="FF87" s="265"/>
      <c r="FG87" s="266"/>
      <c r="FH87" s="266"/>
      <c r="FI87" s="267"/>
      <c r="FJ87" s="210"/>
      <c r="FK87" s="268"/>
      <c r="FL87" s="210"/>
      <c r="FM87" s="210"/>
      <c r="FN87" s="210"/>
      <c r="FO87" s="210"/>
      <c r="FP87" s="265"/>
      <c r="FQ87" s="266"/>
      <c r="FR87" s="266"/>
      <c r="FS87" s="267"/>
      <c r="FT87" s="210"/>
      <c r="FU87" s="268"/>
      <c r="FV87" s="210"/>
      <c r="FW87" s="210"/>
      <c r="FX87" s="210"/>
      <c r="FY87" s="210"/>
      <c r="FZ87" s="265"/>
      <c r="GA87" s="266"/>
      <c r="GB87" s="266"/>
      <c r="GC87" s="267"/>
      <c r="GD87" s="210"/>
      <c r="GE87" s="268"/>
      <c r="GF87" s="210"/>
      <c r="GG87" s="210"/>
      <c r="GH87" s="210"/>
      <c r="GI87" s="210"/>
      <c r="GJ87" s="265"/>
      <c r="GK87" s="266"/>
      <c r="GL87" s="266"/>
      <c r="GM87" s="267"/>
      <c r="GN87" s="210"/>
      <c r="GO87" s="268"/>
      <c r="GP87" s="210"/>
      <c r="GQ87" s="210"/>
      <c r="GR87" s="210"/>
      <c r="GS87" s="210"/>
      <c r="GT87" s="265"/>
      <c r="GU87" s="266"/>
      <c r="GV87" s="266"/>
      <c r="GW87" s="267"/>
      <c r="GX87" s="210"/>
      <c r="GY87" s="268"/>
      <c r="GZ87" s="210"/>
      <c r="HA87" s="210"/>
      <c r="HB87" s="210"/>
      <c r="HC87" s="210"/>
      <c r="HD87" s="265"/>
      <c r="HE87" s="266"/>
      <c r="HF87" s="266"/>
      <c r="HG87" s="267"/>
      <c r="HH87" s="210"/>
      <c r="HI87" s="268"/>
      <c r="HJ87" s="210"/>
      <c r="HK87" s="210"/>
      <c r="HL87" s="210"/>
      <c r="HM87" s="210"/>
      <c r="HN87" s="265"/>
      <c r="HO87" s="266"/>
      <c r="HP87" s="266"/>
      <c r="HQ87" s="267"/>
      <c r="HR87" s="210"/>
      <c r="HS87" s="268"/>
      <c r="HT87" s="210"/>
      <c r="HU87" s="210"/>
      <c r="HV87" s="210"/>
      <c r="HW87" s="210"/>
      <c r="HX87" s="265"/>
      <c r="HY87" s="266"/>
      <c r="HZ87" s="266"/>
      <c r="IA87" s="267"/>
      <c r="IB87" s="210"/>
      <c r="IC87" s="268"/>
      <c r="ID87" s="210"/>
      <c r="IE87" s="210"/>
      <c r="IF87" s="210"/>
      <c r="IG87" s="210"/>
      <c r="IH87" s="265"/>
      <c r="II87" s="266"/>
      <c r="IJ87" s="266"/>
      <c r="IK87" s="267"/>
      <c r="IL87" s="210"/>
      <c r="IM87" s="268"/>
      <c r="IN87" s="210"/>
      <c r="IO87" s="210"/>
      <c r="IP87" s="210"/>
      <c r="IQ87" s="210"/>
      <c r="IR87" s="265"/>
      <c r="IS87" s="266"/>
      <c r="IT87" s="266"/>
      <c r="IU87" s="267"/>
      <c r="IV87" s="210"/>
      <c r="IW87" s="268"/>
      <c r="IX87" s="210"/>
      <c r="IY87" s="210"/>
      <c r="IZ87" s="210"/>
      <c r="JA87" s="210"/>
      <c r="JB87" s="265"/>
      <c r="JC87" s="266"/>
      <c r="JD87" s="266"/>
      <c r="JE87" s="267"/>
      <c r="JF87" s="210"/>
      <c r="JG87" s="268"/>
      <c r="JH87" s="210"/>
      <c r="JI87" s="210"/>
      <c r="JJ87" s="210"/>
      <c r="JK87" s="210"/>
      <c r="JL87" s="265"/>
      <c r="JM87" s="266"/>
      <c r="JN87" s="266"/>
      <c r="JO87" s="267"/>
      <c r="JP87" s="210"/>
      <c r="JQ87" s="268"/>
      <c r="JR87" s="210"/>
      <c r="JS87" s="210"/>
      <c r="JT87" s="210"/>
      <c r="JU87" s="210"/>
      <c r="JV87" s="265"/>
      <c r="JW87" s="266"/>
      <c r="JX87" s="266"/>
      <c r="JY87" s="267"/>
      <c r="JZ87" s="210"/>
      <c r="KA87" s="268"/>
      <c r="KB87" s="210"/>
      <c r="KC87" s="210"/>
      <c r="KD87" s="210"/>
      <c r="KE87" s="210"/>
      <c r="KF87" s="265"/>
      <c r="KG87" s="266"/>
      <c r="KH87" s="266"/>
      <c r="KI87" s="267"/>
      <c r="KJ87" s="210"/>
      <c r="KK87" s="268"/>
      <c r="KL87" s="210"/>
      <c r="KM87" s="210"/>
      <c r="KN87" s="210"/>
      <c r="KO87" s="210"/>
      <c r="KP87" s="265"/>
      <c r="KQ87" s="266"/>
      <c r="KR87" s="266"/>
      <c r="KS87" s="267"/>
      <c r="KT87" s="210"/>
      <c r="KU87" s="268"/>
      <c r="KV87" s="210"/>
      <c r="KW87" s="210"/>
      <c r="KX87" s="210"/>
      <c r="KY87" s="210"/>
      <c r="KZ87" s="265"/>
      <c r="LA87" s="266"/>
      <c r="LB87" s="266"/>
      <c r="LC87" s="267"/>
      <c r="LD87" s="210"/>
      <c r="LE87" s="268"/>
      <c r="LF87" s="210"/>
      <c r="LG87" s="210"/>
      <c r="LH87" s="210"/>
      <c r="LI87" s="210"/>
      <c r="LJ87" s="265"/>
      <c r="LK87" s="266"/>
      <c r="LL87" s="266"/>
      <c r="LM87" s="267"/>
      <c r="LN87" s="210"/>
      <c r="LO87" s="268"/>
      <c r="LP87" s="210"/>
      <c r="LQ87" s="210"/>
      <c r="LR87" s="210"/>
      <c r="LS87" s="210"/>
      <c r="LT87" s="265"/>
      <c r="LU87" s="266"/>
      <c r="LV87" s="266"/>
      <c r="LW87" s="267"/>
      <c r="LX87" s="210"/>
      <c r="LY87" s="268"/>
      <c r="LZ87" s="210"/>
      <c r="MA87" s="210"/>
      <c r="MB87" s="210"/>
      <c r="MC87" s="210"/>
      <c r="MD87" s="265"/>
      <c r="ME87" s="266"/>
      <c r="MF87" s="266"/>
      <c r="MG87" s="267"/>
      <c r="MH87" s="210"/>
      <c r="MI87" s="268"/>
      <c r="MJ87" s="210"/>
      <c r="MK87" s="210"/>
      <c r="ML87" s="210"/>
      <c r="MM87" s="210"/>
      <c r="MN87" s="265"/>
      <c r="MO87" s="266"/>
      <c r="MP87" s="266"/>
      <c r="MQ87" s="267"/>
      <c r="MR87" s="210"/>
      <c r="MS87" s="268"/>
      <c r="MT87" s="210"/>
      <c r="MU87" s="210"/>
      <c r="MV87" s="210"/>
      <c r="MW87" s="210"/>
      <c r="MX87" s="265"/>
      <c r="MY87" s="266"/>
      <c r="MZ87" s="266"/>
      <c r="NA87" s="267"/>
      <c r="NB87" s="210"/>
      <c r="NC87" s="268"/>
      <c r="ND87" s="210"/>
      <c r="NE87" s="210"/>
      <c r="NF87" s="210"/>
      <c r="NG87" s="210"/>
      <c r="NH87" s="265"/>
      <c r="NI87" s="266"/>
      <c r="NJ87" s="266"/>
      <c r="NK87" s="267"/>
      <c r="NL87" s="210"/>
      <c r="NM87" s="268"/>
      <c r="NN87" s="210"/>
      <c r="NO87" s="210"/>
      <c r="NP87" s="210"/>
      <c r="NQ87" s="210"/>
      <c r="NR87" s="265"/>
      <c r="NS87" s="266"/>
      <c r="NT87" s="266"/>
      <c r="NU87" s="267"/>
      <c r="NV87" s="210"/>
      <c r="NW87" s="268"/>
      <c r="NX87" s="210"/>
      <c r="NY87" s="210"/>
      <c r="NZ87" s="210"/>
      <c r="OA87" s="210"/>
      <c r="OB87" s="265"/>
      <c r="OC87" s="266"/>
      <c r="OD87" s="266"/>
      <c r="OE87" s="267"/>
      <c r="OF87" s="210"/>
      <c r="OG87" s="268"/>
      <c r="OH87" s="210"/>
      <c r="OI87" s="210"/>
      <c r="OJ87" s="210"/>
      <c r="OK87" s="210"/>
      <c r="OL87" s="265"/>
      <c r="OM87" s="266"/>
      <c r="ON87" s="266"/>
      <c r="OO87" s="267"/>
      <c r="OP87" s="210"/>
      <c r="OQ87" s="268"/>
      <c r="OR87" s="210"/>
      <c r="OS87" s="210"/>
      <c r="OT87" s="210"/>
      <c r="OU87" s="210"/>
      <c r="OV87" s="265"/>
      <c r="OW87" s="266"/>
      <c r="OX87" s="266"/>
      <c r="OY87" s="267"/>
      <c r="OZ87" s="210"/>
      <c r="PA87" s="268"/>
      <c r="PB87" s="210"/>
      <c r="PC87" s="210"/>
      <c r="PD87" s="210"/>
      <c r="PE87" s="210"/>
      <c r="PF87" s="265"/>
      <c r="PG87" s="266"/>
      <c r="PH87" s="266"/>
      <c r="PI87" s="267"/>
      <c r="PJ87" s="210"/>
      <c r="PK87" s="268"/>
      <c r="PL87" s="210"/>
      <c r="PM87" s="210"/>
      <c r="PN87" s="210"/>
      <c r="PO87" s="210"/>
      <c r="PP87" s="265"/>
      <c r="PQ87" s="266"/>
      <c r="PR87" s="266"/>
      <c r="PS87" s="267"/>
      <c r="PT87" s="210"/>
      <c r="PU87" s="268"/>
      <c r="PV87" s="210"/>
      <c r="PW87" s="210"/>
      <c r="PX87" s="210"/>
      <c r="PY87" s="210"/>
      <c r="PZ87" s="265"/>
      <c r="QA87" s="266"/>
      <c r="QB87" s="266"/>
      <c r="QC87" s="267"/>
      <c r="QD87" s="210"/>
      <c r="QE87" s="268"/>
      <c r="QF87" s="210"/>
      <c r="QG87" s="210"/>
      <c r="QH87" s="210"/>
      <c r="QI87" s="210"/>
      <c r="QJ87" s="265"/>
      <c r="QK87" s="266"/>
      <c r="QL87" s="266"/>
      <c r="QM87" s="267"/>
      <c r="QN87" s="210"/>
      <c r="QO87" s="268"/>
      <c r="QP87" s="210"/>
      <c r="QQ87" s="210"/>
      <c r="QR87" s="210"/>
      <c r="QS87" s="210"/>
      <c r="QT87" s="265"/>
      <c r="QU87" s="266"/>
      <c r="QV87" s="266"/>
      <c r="QW87" s="267"/>
      <c r="QX87" s="210"/>
      <c r="QY87" s="268"/>
      <c r="QZ87" s="210"/>
      <c r="RA87" s="210"/>
      <c r="RB87" s="210"/>
      <c r="RC87" s="210"/>
      <c r="RD87" s="265"/>
      <c r="RE87" s="266"/>
      <c r="RF87" s="266"/>
      <c r="RG87" s="267"/>
      <c r="RH87" s="210"/>
      <c r="RI87" s="268"/>
      <c r="RJ87" s="210"/>
      <c r="RK87" s="210"/>
      <c r="RL87" s="210"/>
      <c r="RM87" s="210"/>
      <c r="RN87" s="265"/>
      <c r="RO87" s="266"/>
      <c r="RP87" s="266"/>
      <c r="RQ87" s="267"/>
      <c r="RR87" s="210"/>
      <c r="RS87" s="268"/>
      <c r="RT87" s="210"/>
      <c r="RU87" s="210"/>
      <c r="RV87" s="210"/>
      <c r="RW87" s="210"/>
      <c r="RX87" s="265"/>
      <c r="RY87" s="266"/>
      <c r="RZ87" s="266"/>
      <c r="SA87" s="267"/>
      <c r="SB87" s="210"/>
      <c r="SC87" s="268"/>
      <c r="SD87" s="210"/>
      <c r="SE87" s="210"/>
      <c r="SF87" s="210"/>
      <c r="SG87" s="210"/>
      <c r="SH87" s="265"/>
      <c r="SI87" s="266"/>
      <c r="SJ87" s="266"/>
      <c r="SK87" s="267"/>
      <c r="SL87" s="210"/>
      <c r="SM87" s="268"/>
      <c r="SN87" s="210"/>
      <c r="SO87" s="210"/>
      <c r="SP87" s="210"/>
      <c r="SQ87" s="210"/>
      <c r="SR87" s="265"/>
      <c r="SS87" s="266"/>
      <c r="ST87" s="266"/>
      <c r="SU87" s="267"/>
      <c r="SV87" s="210"/>
      <c r="SW87" s="268"/>
      <c r="SX87" s="210"/>
      <c r="SY87" s="210"/>
      <c r="SZ87" s="210"/>
      <c r="TA87" s="210"/>
      <c r="TB87" s="265"/>
      <c r="TC87" s="266"/>
      <c r="TD87" s="266"/>
      <c r="TE87" s="267"/>
      <c r="TF87" s="210"/>
      <c r="TG87" s="268"/>
      <c r="TH87" s="210"/>
      <c r="TI87" s="210"/>
      <c r="TJ87" s="210"/>
      <c r="TK87" s="210"/>
      <c r="TL87" s="265"/>
      <c r="TM87" s="266"/>
      <c r="TN87" s="266"/>
      <c r="TO87" s="267"/>
      <c r="TP87" s="210"/>
      <c r="TQ87" s="268"/>
      <c r="TR87" s="210"/>
      <c r="TS87" s="210"/>
      <c r="TT87" s="210"/>
      <c r="TU87" s="210"/>
      <c r="TV87" s="265"/>
      <c r="TW87" s="266"/>
      <c r="TX87" s="266"/>
      <c r="TY87" s="267"/>
      <c r="TZ87" s="210"/>
      <c r="UA87" s="268"/>
      <c r="UB87" s="210"/>
      <c r="UC87" s="210"/>
      <c r="UD87" s="210"/>
      <c r="UE87" s="210"/>
      <c r="UF87" s="265"/>
      <c r="UG87" s="266"/>
      <c r="UH87" s="266"/>
      <c r="UI87" s="267"/>
      <c r="UJ87" s="210"/>
      <c r="UK87" s="268"/>
      <c r="UL87" s="210"/>
      <c r="UM87" s="210"/>
      <c r="UN87" s="210"/>
      <c r="UO87" s="210"/>
      <c r="UP87" s="265"/>
      <c r="UQ87" s="266"/>
      <c r="UR87" s="266"/>
      <c r="US87" s="267"/>
      <c r="UT87" s="210"/>
      <c r="UU87" s="268"/>
      <c r="UV87" s="210"/>
      <c r="UW87" s="210"/>
      <c r="UX87" s="210"/>
      <c r="UY87" s="210"/>
      <c r="UZ87" s="265"/>
      <c r="VA87" s="266"/>
      <c r="VB87" s="266"/>
      <c r="VC87" s="267"/>
      <c r="VD87" s="210"/>
      <c r="VE87" s="268"/>
      <c r="VF87" s="210"/>
      <c r="VG87" s="210"/>
      <c r="VH87" s="210"/>
      <c r="VI87" s="210"/>
      <c r="VJ87" s="265"/>
      <c r="VK87" s="266"/>
      <c r="VL87" s="266"/>
      <c r="VM87" s="267"/>
      <c r="VN87" s="210"/>
      <c r="VO87" s="268"/>
      <c r="VP87" s="210"/>
      <c r="VQ87" s="210"/>
      <c r="VR87" s="210"/>
      <c r="VS87" s="210"/>
      <c r="VT87" s="265"/>
      <c r="VU87" s="266"/>
      <c r="VV87" s="266"/>
      <c r="VW87" s="267"/>
      <c r="VX87" s="210"/>
      <c r="VY87" s="268"/>
      <c r="VZ87" s="210"/>
      <c r="WA87" s="210"/>
      <c r="WB87" s="210"/>
      <c r="WC87" s="210"/>
      <c r="WD87" s="265"/>
      <c r="WE87" s="266"/>
      <c r="WF87" s="266"/>
      <c r="WG87" s="267"/>
      <c r="WH87" s="210"/>
      <c r="WI87" s="268"/>
      <c r="WJ87" s="210"/>
      <c r="WK87" s="210"/>
      <c r="WL87" s="210"/>
      <c r="WM87" s="210"/>
      <c r="WN87" s="265"/>
      <c r="WO87" s="266"/>
      <c r="WP87" s="266"/>
      <c r="WQ87" s="267"/>
      <c r="WR87" s="210"/>
      <c r="WS87" s="268"/>
      <c r="WT87" s="210"/>
      <c r="WU87" s="210"/>
      <c r="WV87" s="210"/>
      <c r="WW87" s="210"/>
      <c r="WX87" s="265"/>
      <c r="WY87" s="266"/>
      <c r="WZ87" s="266"/>
      <c r="XA87" s="267"/>
      <c r="XB87" s="210"/>
      <c r="XC87" s="268"/>
      <c r="XD87" s="210"/>
      <c r="XE87" s="210"/>
      <c r="XF87" s="210"/>
      <c r="XG87" s="210"/>
      <c r="XH87" s="265"/>
      <c r="XI87" s="266"/>
      <c r="XJ87" s="266"/>
      <c r="XK87" s="267"/>
      <c r="XL87" s="210"/>
      <c r="XM87" s="268"/>
      <c r="XN87" s="210"/>
      <c r="XO87" s="210"/>
      <c r="XP87" s="210"/>
      <c r="XQ87" s="210"/>
      <c r="XR87" s="265"/>
      <c r="XS87" s="266"/>
      <c r="XT87" s="266"/>
      <c r="XU87" s="267"/>
      <c r="XV87" s="210"/>
      <c r="XW87" s="268"/>
      <c r="XX87" s="210"/>
      <c r="XY87" s="210"/>
      <c r="XZ87" s="210"/>
      <c r="YA87" s="210"/>
      <c r="YB87" s="265"/>
      <c r="YC87" s="266"/>
      <c r="YD87" s="266"/>
      <c r="YE87" s="267"/>
      <c r="YF87" s="210"/>
      <c r="YG87" s="268"/>
      <c r="YH87" s="210"/>
      <c r="YI87" s="210"/>
      <c r="YJ87" s="210"/>
      <c r="YK87" s="210"/>
      <c r="YL87" s="265"/>
      <c r="YM87" s="266"/>
      <c r="YN87" s="266"/>
      <c r="YO87" s="267"/>
      <c r="YP87" s="210"/>
      <c r="YQ87" s="268"/>
      <c r="YR87" s="210"/>
      <c r="YS87" s="210"/>
      <c r="YT87" s="210"/>
      <c r="YU87" s="210"/>
      <c r="YV87" s="265"/>
      <c r="YW87" s="266"/>
      <c r="YX87" s="266"/>
      <c r="YY87" s="267"/>
      <c r="YZ87" s="210"/>
      <c r="ZA87" s="268"/>
      <c r="ZB87" s="210"/>
      <c r="ZC87" s="210"/>
      <c r="ZD87" s="210"/>
      <c r="ZE87" s="210"/>
      <c r="ZF87" s="265"/>
      <c r="ZG87" s="266"/>
      <c r="ZH87" s="266"/>
      <c r="ZI87" s="267"/>
      <c r="ZJ87" s="210"/>
      <c r="ZK87" s="268"/>
      <c r="ZL87" s="210"/>
      <c r="ZM87" s="210"/>
      <c r="ZN87" s="210"/>
      <c r="ZO87" s="210"/>
      <c r="ZP87" s="265"/>
      <c r="ZQ87" s="266"/>
      <c r="ZR87" s="266"/>
      <c r="ZS87" s="267"/>
      <c r="ZT87" s="210"/>
      <c r="ZU87" s="268"/>
      <c r="ZV87" s="210"/>
      <c r="ZW87" s="210"/>
      <c r="ZX87" s="210"/>
      <c r="ZY87" s="210"/>
      <c r="ZZ87" s="265"/>
      <c r="AAA87" s="266"/>
      <c r="AAB87" s="266"/>
      <c r="AAC87" s="267"/>
      <c r="AAD87" s="210"/>
      <c r="AAE87" s="268"/>
      <c r="AAF87" s="210"/>
      <c r="AAG87" s="210"/>
      <c r="AAH87" s="210"/>
      <c r="AAI87" s="210"/>
      <c r="AAJ87" s="265"/>
      <c r="AAK87" s="266"/>
      <c r="AAL87" s="266"/>
      <c r="AAM87" s="267"/>
      <c r="AAN87" s="210"/>
      <c r="AAO87" s="268"/>
      <c r="AAP87" s="210"/>
      <c r="AAQ87" s="210"/>
      <c r="AAR87" s="210"/>
      <c r="AAS87" s="210"/>
      <c r="AAT87" s="265"/>
      <c r="AAU87" s="266"/>
      <c r="AAV87" s="266"/>
      <c r="AAW87" s="267"/>
      <c r="AAX87" s="210"/>
      <c r="AAY87" s="268"/>
      <c r="AAZ87" s="210"/>
      <c r="ABA87" s="210"/>
      <c r="ABB87" s="210"/>
      <c r="ABC87" s="210"/>
      <c r="ABD87" s="265"/>
      <c r="ABE87" s="266"/>
      <c r="ABF87" s="266"/>
      <c r="ABG87" s="267"/>
      <c r="ABH87" s="210"/>
      <c r="ABI87" s="268"/>
      <c r="ABJ87" s="210"/>
      <c r="ABK87" s="210"/>
      <c r="ABL87" s="210"/>
      <c r="ABM87" s="210"/>
      <c r="ABN87" s="265"/>
      <c r="ABO87" s="266"/>
      <c r="ABP87" s="266"/>
      <c r="ABQ87" s="267"/>
      <c r="ABR87" s="210"/>
      <c r="ABS87" s="268"/>
      <c r="ABT87" s="210"/>
      <c r="ABU87" s="210"/>
      <c r="ABV87" s="210"/>
      <c r="ABW87" s="210"/>
      <c r="ABX87" s="265"/>
      <c r="ABY87" s="266"/>
      <c r="ABZ87" s="266"/>
      <c r="ACA87" s="267"/>
      <c r="ACB87" s="210"/>
      <c r="ACC87" s="268"/>
      <c r="ACD87" s="210"/>
      <c r="ACE87" s="210"/>
      <c r="ACF87" s="210"/>
      <c r="ACG87" s="210"/>
      <c r="ACH87" s="265"/>
      <c r="ACI87" s="266"/>
      <c r="ACJ87" s="266"/>
      <c r="ACK87" s="267"/>
      <c r="ACL87" s="210"/>
      <c r="ACM87" s="268"/>
      <c r="ACN87" s="210"/>
      <c r="ACO87" s="210"/>
      <c r="ACP87" s="210"/>
      <c r="ACQ87" s="210"/>
      <c r="ACR87" s="265"/>
      <c r="ACS87" s="266"/>
      <c r="ACT87" s="266"/>
      <c r="ACU87" s="267"/>
      <c r="ACV87" s="210"/>
      <c r="ACW87" s="268"/>
      <c r="ACX87" s="210"/>
      <c r="ACY87" s="210"/>
      <c r="ACZ87" s="210"/>
      <c r="ADA87" s="210"/>
      <c r="ADB87" s="265"/>
      <c r="ADC87" s="266"/>
      <c r="ADD87" s="266"/>
      <c r="ADE87" s="267"/>
      <c r="ADF87" s="210"/>
      <c r="ADG87" s="268"/>
      <c r="ADH87" s="210"/>
      <c r="ADI87" s="210"/>
      <c r="ADJ87" s="210"/>
      <c r="ADK87" s="210"/>
      <c r="ADL87" s="265"/>
      <c r="ADM87" s="266"/>
      <c r="ADN87" s="266"/>
      <c r="ADO87" s="267"/>
      <c r="ADP87" s="210"/>
      <c r="ADQ87" s="268"/>
      <c r="ADR87" s="210"/>
      <c r="ADS87" s="210"/>
      <c r="ADT87" s="210"/>
      <c r="ADU87" s="210"/>
      <c r="ADV87" s="265"/>
      <c r="ADW87" s="266"/>
      <c r="ADX87" s="266"/>
      <c r="ADY87" s="267"/>
      <c r="ADZ87" s="210"/>
      <c r="AEA87" s="268"/>
      <c r="AEB87" s="210"/>
      <c r="AEC87" s="210"/>
      <c r="AED87" s="210"/>
      <c r="AEE87" s="210"/>
      <c r="AEF87" s="265"/>
      <c r="AEG87" s="266"/>
      <c r="AEH87" s="266"/>
      <c r="AEI87" s="267"/>
      <c r="AEJ87" s="210"/>
      <c r="AEK87" s="268"/>
      <c r="AEL87" s="210"/>
      <c r="AEM87" s="210"/>
      <c r="AEN87" s="210"/>
      <c r="AEO87" s="210"/>
      <c r="AEP87" s="265"/>
      <c r="AEQ87" s="266"/>
      <c r="AER87" s="266"/>
      <c r="AES87" s="267"/>
      <c r="AET87" s="210"/>
      <c r="AEU87" s="268"/>
      <c r="AEV87" s="210"/>
      <c r="AEW87" s="210"/>
      <c r="AEX87" s="210"/>
      <c r="AEY87" s="210"/>
      <c r="AEZ87" s="265"/>
      <c r="AFA87" s="266"/>
      <c r="AFB87" s="266"/>
      <c r="AFC87" s="267"/>
      <c r="AFD87" s="210"/>
      <c r="AFE87" s="268"/>
      <c r="AFF87" s="210"/>
      <c r="AFG87" s="210"/>
      <c r="AFH87" s="210"/>
      <c r="AFI87" s="210"/>
      <c r="AFJ87" s="265"/>
      <c r="AFK87" s="266"/>
      <c r="AFL87" s="266"/>
      <c r="AFM87" s="267"/>
      <c r="AFN87" s="210"/>
      <c r="AFO87" s="268"/>
      <c r="AFP87" s="210"/>
      <c r="AFQ87" s="210"/>
      <c r="AFR87" s="210"/>
      <c r="AFS87" s="210"/>
      <c r="AFT87" s="265"/>
      <c r="AFU87" s="266"/>
      <c r="AFV87" s="266"/>
      <c r="AFW87" s="267"/>
      <c r="AFX87" s="210"/>
      <c r="AFY87" s="268"/>
      <c r="AFZ87" s="210"/>
      <c r="AGA87" s="210"/>
      <c r="AGB87" s="210"/>
      <c r="AGC87" s="210"/>
      <c r="AGD87" s="265"/>
      <c r="AGE87" s="266"/>
      <c r="AGF87" s="266"/>
      <c r="AGG87" s="267"/>
      <c r="AGH87" s="210"/>
      <c r="AGI87" s="268"/>
      <c r="AGJ87" s="210"/>
      <c r="AGK87" s="210"/>
      <c r="AGL87" s="210"/>
      <c r="AGM87" s="210"/>
      <c r="AGN87" s="265"/>
      <c r="AGO87" s="266"/>
      <c r="AGP87" s="266"/>
      <c r="AGQ87" s="267"/>
      <c r="AGR87" s="210"/>
      <c r="AGS87" s="268"/>
      <c r="AGT87" s="210"/>
      <c r="AGU87" s="210"/>
      <c r="AGV87" s="210"/>
      <c r="AGW87" s="210"/>
      <c r="AGX87" s="265"/>
      <c r="AGY87" s="266"/>
      <c r="AGZ87" s="266"/>
      <c r="AHA87" s="267"/>
      <c r="AHB87" s="210"/>
      <c r="AHC87" s="268"/>
      <c r="AHD87" s="210"/>
      <c r="AHE87" s="210"/>
      <c r="AHF87" s="210"/>
      <c r="AHG87" s="210"/>
      <c r="AHH87" s="265"/>
      <c r="AHI87" s="266"/>
      <c r="AHJ87" s="266"/>
      <c r="AHK87" s="267"/>
      <c r="AHL87" s="210"/>
      <c r="AHM87" s="268"/>
      <c r="AHN87" s="210"/>
      <c r="AHO87" s="210"/>
      <c r="AHP87" s="210"/>
      <c r="AHQ87" s="210"/>
      <c r="AHR87" s="265"/>
      <c r="AHS87" s="266"/>
      <c r="AHT87" s="266"/>
      <c r="AHU87" s="267"/>
      <c r="AHV87" s="210"/>
      <c r="AHW87" s="268"/>
      <c r="AHX87" s="210"/>
      <c r="AHY87" s="210"/>
      <c r="AHZ87" s="210"/>
      <c r="AIA87" s="210"/>
      <c r="AIB87" s="265"/>
      <c r="AIC87" s="266"/>
      <c r="AID87" s="266"/>
      <c r="AIE87" s="267"/>
      <c r="AIF87" s="210"/>
      <c r="AIG87" s="268"/>
      <c r="AIH87" s="210"/>
      <c r="AII87" s="210"/>
      <c r="AIJ87" s="210"/>
      <c r="AIK87" s="210"/>
      <c r="AIL87" s="265"/>
      <c r="AIM87" s="266"/>
      <c r="AIN87" s="266"/>
      <c r="AIO87" s="267"/>
      <c r="AIP87" s="210"/>
      <c r="AIQ87" s="268"/>
      <c r="AIR87" s="210"/>
      <c r="AIS87" s="210"/>
      <c r="AIT87" s="210"/>
      <c r="AIU87" s="210"/>
      <c r="AIV87" s="265"/>
      <c r="AIW87" s="266"/>
      <c r="AIX87" s="266"/>
      <c r="AIY87" s="267"/>
      <c r="AIZ87" s="210"/>
      <c r="AJA87" s="268"/>
      <c r="AJB87" s="210"/>
      <c r="AJC87" s="210"/>
      <c r="AJD87" s="210"/>
      <c r="AJE87" s="210"/>
      <c r="AJF87" s="265"/>
      <c r="AJG87" s="266"/>
      <c r="AJH87" s="266"/>
      <c r="AJI87" s="267"/>
      <c r="AJJ87" s="210"/>
      <c r="AJK87" s="268"/>
      <c r="AJL87" s="210"/>
      <c r="AJM87" s="210"/>
      <c r="AJN87" s="210"/>
      <c r="AJO87" s="210"/>
      <c r="AJP87" s="265"/>
      <c r="AJQ87" s="266"/>
      <c r="AJR87" s="266"/>
      <c r="AJS87" s="267"/>
      <c r="AJT87" s="210"/>
      <c r="AJU87" s="268"/>
      <c r="AJV87" s="210"/>
      <c r="AJW87" s="210"/>
      <c r="AJX87" s="210"/>
      <c r="AJY87" s="210"/>
      <c r="AJZ87" s="265"/>
      <c r="AKA87" s="266"/>
      <c r="AKB87" s="266"/>
      <c r="AKC87" s="267"/>
      <c r="AKD87" s="210"/>
      <c r="AKE87" s="268"/>
      <c r="AKF87" s="210"/>
      <c r="AKG87" s="210"/>
      <c r="AKH87" s="210"/>
      <c r="AKI87" s="210"/>
      <c r="AKJ87" s="265"/>
      <c r="AKK87" s="266"/>
      <c r="AKL87" s="266"/>
      <c r="AKM87" s="267"/>
      <c r="AKN87" s="210"/>
      <c r="AKO87" s="268"/>
      <c r="AKP87" s="210"/>
      <c r="AKQ87" s="210"/>
      <c r="AKR87" s="210"/>
      <c r="AKS87" s="210"/>
      <c r="AKT87" s="265"/>
      <c r="AKU87" s="266"/>
      <c r="AKV87" s="266"/>
      <c r="AKW87" s="267"/>
      <c r="AKX87" s="210"/>
      <c r="AKY87" s="268"/>
      <c r="AKZ87" s="210"/>
      <c r="ALA87" s="210"/>
      <c r="ALB87" s="210"/>
      <c r="ALC87" s="210"/>
      <c r="ALD87" s="265"/>
      <c r="ALE87" s="266"/>
      <c r="ALF87" s="266"/>
      <c r="ALG87" s="267"/>
      <c r="ALH87" s="210"/>
      <c r="ALI87" s="268"/>
      <c r="ALJ87" s="210"/>
      <c r="ALK87" s="210"/>
      <c r="ALL87" s="210"/>
      <c r="ALM87" s="210"/>
      <c r="ALN87" s="265"/>
      <c r="ALO87" s="266"/>
      <c r="ALP87" s="266"/>
      <c r="ALQ87" s="267"/>
      <c r="ALR87" s="210"/>
      <c r="ALS87" s="268"/>
      <c r="ALT87" s="210"/>
      <c r="ALU87" s="210"/>
      <c r="ALV87" s="210"/>
      <c r="ALW87" s="210"/>
      <c r="ALX87" s="265"/>
      <c r="ALY87" s="266"/>
      <c r="ALZ87" s="266"/>
      <c r="AMA87" s="267"/>
      <c r="AMB87" s="210"/>
      <c r="AMC87" s="268"/>
      <c r="AMD87" s="210"/>
      <c r="AME87" s="210"/>
      <c r="AMF87" s="210"/>
      <c r="AMG87" s="210"/>
      <c r="AMH87" s="265"/>
      <c r="AMI87" s="266"/>
      <c r="AMJ87" s="266"/>
      <c r="AMK87" s="267"/>
      <c r="AML87" s="210"/>
      <c r="AMM87" s="268"/>
      <c r="AMN87" s="210"/>
      <c r="AMO87" s="210"/>
      <c r="AMP87" s="210"/>
      <c r="AMQ87" s="210"/>
      <c r="AMR87" s="265"/>
      <c r="AMS87" s="266"/>
      <c r="AMT87" s="266"/>
      <c r="AMU87" s="267"/>
      <c r="AMV87" s="210"/>
      <c r="AMW87" s="268"/>
      <c r="AMX87" s="210"/>
      <c r="AMY87" s="210"/>
      <c r="AMZ87" s="210"/>
      <c r="ANA87" s="210"/>
      <c r="ANB87" s="265"/>
      <c r="ANC87" s="266"/>
      <c r="AND87" s="266"/>
      <c r="ANE87" s="267"/>
      <c r="ANF87" s="210"/>
      <c r="ANG87" s="268"/>
      <c r="ANH87" s="210"/>
      <c r="ANI87" s="210"/>
      <c r="ANJ87" s="210"/>
      <c r="ANK87" s="210"/>
      <c r="ANL87" s="265"/>
      <c r="ANM87" s="266"/>
      <c r="ANN87" s="266"/>
      <c r="ANO87" s="267"/>
      <c r="ANP87" s="210"/>
      <c r="ANQ87" s="268"/>
      <c r="ANR87" s="210"/>
      <c r="ANS87" s="210"/>
      <c r="ANT87" s="210"/>
      <c r="ANU87" s="210"/>
      <c r="ANV87" s="265"/>
      <c r="ANW87" s="266"/>
      <c r="ANX87" s="266"/>
      <c r="ANY87" s="267"/>
      <c r="ANZ87" s="210"/>
      <c r="AOA87" s="268"/>
      <c r="AOB87" s="210"/>
      <c r="AOC87" s="210"/>
      <c r="AOD87" s="210"/>
      <c r="AOE87" s="210"/>
      <c r="AOF87" s="265"/>
      <c r="AOG87" s="266"/>
      <c r="AOH87" s="266"/>
      <c r="AOI87" s="267"/>
      <c r="AOJ87" s="210"/>
      <c r="AOK87" s="268"/>
      <c r="AOL87" s="210"/>
      <c r="AOM87" s="210"/>
      <c r="AON87" s="210"/>
      <c r="AOO87" s="210"/>
      <c r="AOP87" s="265"/>
      <c r="AOQ87" s="266"/>
      <c r="AOR87" s="266"/>
      <c r="AOS87" s="267"/>
      <c r="AOT87" s="210"/>
      <c r="AOU87" s="268"/>
      <c r="AOV87" s="210"/>
      <c r="AOW87" s="210"/>
      <c r="AOX87" s="210"/>
      <c r="AOY87" s="210"/>
      <c r="AOZ87" s="265"/>
      <c r="APA87" s="266"/>
      <c r="APB87" s="266"/>
      <c r="APC87" s="267"/>
      <c r="APD87" s="210"/>
      <c r="APE87" s="268"/>
      <c r="APF87" s="210"/>
      <c r="APG87" s="210"/>
      <c r="APH87" s="210"/>
      <c r="API87" s="210"/>
      <c r="APJ87" s="265"/>
      <c r="APK87" s="266"/>
      <c r="APL87" s="266"/>
      <c r="APM87" s="267"/>
      <c r="APN87" s="210"/>
      <c r="APO87" s="268"/>
      <c r="APP87" s="210"/>
      <c r="APQ87" s="210"/>
      <c r="APR87" s="210"/>
      <c r="APS87" s="210"/>
      <c r="APT87" s="265"/>
      <c r="APU87" s="266"/>
      <c r="APV87" s="266"/>
      <c r="APW87" s="267"/>
      <c r="APX87" s="210"/>
      <c r="APY87" s="268"/>
      <c r="APZ87" s="210"/>
      <c r="AQA87" s="210"/>
      <c r="AQB87" s="210"/>
      <c r="AQC87" s="210"/>
      <c r="AQD87" s="265"/>
      <c r="AQE87" s="266"/>
      <c r="AQF87" s="266"/>
      <c r="AQG87" s="267"/>
      <c r="AQH87" s="210"/>
      <c r="AQI87" s="268"/>
      <c r="AQJ87" s="210"/>
      <c r="AQK87" s="210"/>
      <c r="AQL87" s="210"/>
      <c r="AQM87" s="210"/>
      <c r="AQN87" s="265"/>
      <c r="AQO87" s="266"/>
      <c r="AQP87" s="266"/>
      <c r="AQQ87" s="267"/>
      <c r="AQR87" s="210"/>
      <c r="AQS87" s="268"/>
      <c r="AQT87" s="210"/>
      <c r="AQU87" s="210"/>
      <c r="AQV87" s="210"/>
      <c r="AQW87" s="210"/>
      <c r="AQX87" s="265"/>
      <c r="AQY87" s="266"/>
      <c r="AQZ87" s="266"/>
      <c r="ARA87" s="267"/>
      <c r="ARB87" s="210"/>
      <c r="ARC87" s="268"/>
      <c r="ARD87" s="210"/>
      <c r="ARE87" s="210"/>
      <c r="ARF87" s="210"/>
      <c r="ARG87" s="210"/>
      <c r="ARH87" s="265"/>
      <c r="ARI87" s="266"/>
      <c r="ARJ87" s="266"/>
      <c r="ARK87" s="267"/>
      <c r="ARL87" s="210"/>
      <c r="ARM87" s="268"/>
      <c r="ARN87" s="210"/>
      <c r="ARO87" s="210"/>
      <c r="ARP87" s="210"/>
      <c r="ARQ87" s="210"/>
      <c r="ARR87" s="265"/>
      <c r="ARS87" s="266"/>
      <c r="ART87" s="266"/>
      <c r="ARU87" s="267"/>
      <c r="ARV87" s="210"/>
      <c r="ARW87" s="268"/>
      <c r="ARX87" s="210"/>
      <c r="ARY87" s="210"/>
      <c r="ARZ87" s="210"/>
      <c r="ASA87" s="210"/>
      <c r="ASB87" s="265"/>
      <c r="ASC87" s="266"/>
      <c r="ASD87" s="266"/>
      <c r="ASE87" s="267"/>
      <c r="ASF87" s="210"/>
      <c r="ASG87" s="268"/>
      <c r="ASH87" s="210"/>
      <c r="ASI87" s="210"/>
      <c r="ASJ87" s="210"/>
      <c r="ASK87" s="210"/>
      <c r="ASL87" s="265"/>
      <c r="ASM87" s="266"/>
      <c r="ASN87" s="266"/>
      <c r="ASO87" s="267"/>
      <c r="ASP87" s="210"/>
      <c r="ASQ87" s="268"/>
      <c r="ASR87" s="210"/>
      <c r="ASS87" s="210"/>
      <c r="AST87" s="210"/>
      <c r="ASU87" s="210"/>
      <c r="ASV87" s="265"/>
      <c r="ASW87" s="266"/>
      <c r="ASX87" s="266"/>
      <c r="ASY87" s="267"/>
      <c r="ASZ87" s="210"/>
      <c r="ATA87" s="268"/>
      <c r="ATB87" s="210"/>
      <c r="ATC87" s="210"/>
      <c r="ATD87" s="210"/>
      <c r="ATE87" s="210"/>
      <c r="ATF87" s="265"/>
      <c r="ATG87" s="266"/>
      <c r="ATH87" s="266"/>
      <c r="ATI87" s="267"/>
      <c r="ATJ87" s="210"/>
      <c r="ATK87" s="268"/>
      <c r="ATL87" s="210"/>
      <c r="ATM87" s="210"/>
      <c r="ATN87" s="210"/>
      <c r="ATO87" s="210"/>
      <c r="ATP87" s="265"/>
      <c r="ATQ87" s="266"/>
      <c r="ATR87" s="266"/>
      <c r="ATS87" s="267"/>
      <c r="ATT87" s="210"/>
      <c r="ATU87" s="268"/>
      <c r="ATV87" s="210"/>
      <c r="ATW87" s="210"/>
      <c r="ATX87" s="210"/>
      <c r="ATY87" s="210"/>
      <c r="ATZ87" s="265"/>
      <c r="AUA87" s="266"/>
      <c r="AUB87" s="266"/>
      <c r="AUC87" s="267"/>
      <c r="AUD87" s="210"/>
      <c r="AUE87" s="268"/>
      <c r="AUF87" s="210"/>
      <c r="AUG87" s="210"/>
      <c r="AUH87" s="210"/>
      <c r="AUI87" s="210"/>
      <c r="AUJ87" s="265"/>
      <c r="AUK87" s="266"/>
      <c r="AUL87" s="266"/>
      <c r="AUM87" s="267"/>
      <c r="AUN87" s="210"/>
      <c r="AUO87" s="268"/>
      <c r="AUP87" s="210"/>
      <c r="AUQ87" s="210"/>
      <c r="AUR87" s="210"/>
      <c r="AUS87" s="210"/>
      <c r="AUT87" s="265"/>
      <c r="AUU87" s="266"/>
      <c r="AUV87" s="266"/>
      <c r="AUW87" s="267"/>
      <c r="AUX87" s="210"/>
      <c r="AUY87" s="268"/>
      <c r="AUZ87" s="210"/>
      <c r="AVA87" s="210"/>
      <c r="AVB87" s="210"/>
      <c r="AVC87" s="210"/>
      <c r="AVD87" s="265"/>
      <c r="AVE87" s="266"/>
      <c r="AVF87" s="266"/>
      <c r="AVG87" s="267"/>
      <c r="AVH87" s="210"/>
      <c r="AVI87" s="268"/>
      <c r="AVJ87" s="210"/>
      <c r="AVK87" s="210"/>
      <c r="AVL87" s="210"/>
      <c r="AVM87" s="210"/>
      <c r="AVN87" s="265"/>
      <c r="AVO87" s="266"/>
      <c r="AVP87" s="266"/>
      <c r="AVQ87" s="267"/>
      <c r="AVR87" s="210"/>
      <c r="AVS87" s="268"/>
      <c r="AVT87" s="210"/>
      <c r="AVU87" s="210"/>
      <c r="AVV87" s="210"/>
      <c r="AVW87" s="210"/>
      <c r="AVX87" s="265"/>
      <c r="AVY87" s="266"/>
      <c r="AVZ87" s="266"/>
      <c r="AWA87" s="267"/>
      <c r="AWB87" s="210"/>
      <c r="AWC87" s="268"/>
      <c r="AWD87" s="210"/>
      <c r="AWE87" s="210"/>
      <c r="AWF87" s="210"/>
      <c r="AWG87" s="210"/>
      <c r="AWH87" s="265"/>
      <c r="AWI87" s="266"/>
      <c r="AWJ87" s="266"/>
      <c r="AWK87" s="267"/>
      <c r="AWL87" s="210"/>
      <c r="AWM87" s="268"/>
      <c r="AWN87" s="210"/>
      <c r="AWO87" s="210"/>
      <c r="AWP87" s="210"/>
      <c r="AWQ87" s="210"/>
      <c r="AWR87" s="265"/>
      <c r="AWS87" s="266"/>
      <c r="AWT87" s="266"/>
      <c r="AWU87" s="267"/>
      <c r="AWV87" s="210"/>
      <c r="AWW87" s="268"/>
      <c r="AWX87" s="210"/>
      <c r="AWY87" s="210"/>
      <c r="AWZ87" s="210"/>
      <c r="AXA87" s="210"/>
      <c r="AXB87" s="265"/>
      <c r="AXC87" s="266"/>
      <c r="AXD87" s="266"/>
      <c r="AXE87" s="267"/>
      <c r="AXF87" s="210"/>
      <c r="AXG87" s="268"/>
      <c r="AXH87" s="210"/>
      <c r="AXI87" s="210"/>
      <c r="AXJ87" s="210"/>
      <c r="AXK87" s="210"/>
      <c r="AXL87" s="265"/>
      <c r="AXM87" s="266"/>
      <c r="AXN87" s="266"/>
      <c r="AXO87" s="267"/>
      <c r="AXP87" s="210"/>
      <c r="AXQ87" s="268"/>
      <c r="AXR87" s="210"/>
      <c r="AXS87" s="210"/>
      <c r="AXT87" s="210"/>
      <c r="AXU87" s="210"/>
      <c r="AXV87" s="265"/>
      <c r="AXW87" s="266"/>
      <c r="AXX87" s="266"/>
      <c r="AXY87" s="267"/>
      <c r="AXZ87" s="210"/>
      <c r="AYA87" s="268"/>
      <c r="AYB87" s="210"/>
      <c r="AYC87" s="210"/>
      <c r="AYD87" s="210"/>
      <c r="AYE87" s="210"/>
      <c r="AYF87" s="265"/>
      <c r="AYG87" s="266"/>
      <c r="AYH87" s="266"/>
      <c r="AYI87" s="267"/>
      <c r="AYJ87" s="210"/>
      <c r="AYK87" s="268"/>
      <c r="AYL87" s="210"/>
      <c r="AYM87" s="210"/>
      <c r="AYN87" s="210"/>
      <c r="AYO87" s="210"/>
      <c r="AYP87" s="265"/>
      <c r="AYQ87" s="266"/>
      <c r="AYR87" s="266"/>
      <c r="AYS87" s="267"/>
      <c r="AYT87" s="210"/>
      <c r="AYU87" s="268"/>
      <c r="AYV87" s="210"/>
      <c r="AYW87" s="210"/>
      <c r="AYX87" s="210"/>
      <c r="AYY87" s="210"/>
      <c r="AYZ87" s="265"/>
      <c r="AZA87" s="266"/>
      <c r="AZB87" s="266"/>
      <c r="AZC87" s="267"/>
      <c r="AZD87" s="210"/>
      <c r="AZE87" s="268"/>
      <c r="AZF87" s="210"/>
      <c r="AZG87" s="210"/>
      <c r="AZH87" s="210"/>
      <c r="AZI87" s="210"/>
      <c r="AZJ87" s="265"/>
      <c r="AZK87" s="266"/>
      <c r="AZL87" s="266"/>
      <c r="AZM87" s="267"/>
      <c r="AZN87" s="210"/>
      <c r="AZO87" s="268"/>
      <c r="AZP87" s="210"/>
      <c r="AZQ87" s="210"/>
      <c r="AZR87" s="210"/>
      <c r="AZS87" s="210"/>
      <c r="AZT87" s="265"/>
      <c r="AZU87" s="266"/>
      <c r="AZV87" s="266"/>
      <c r="AZW87" s="267"/>
      <c r="AZX87" s="210"/>
      <c r="AZY87" s="268"/>
      <c r="AZZ87" s="210"/>
      <c r="BAA87" s="210"/>
      <c r="BAB87" s="210"/>
      <c r="BAC87" s="210"/>
      <c r="BAD87" s="265"/>
      <c r="BAE87" s="266"/>
      <c r="BAF87" s="266"/>
      <c r="BAG87" s="267"/>
      <c r="BAH87" s="210"/>
      <c r="BAI87" s="268"/>
      <c r="BAJ87" s="210"/>
      <c r="BAK87" s="210"/>
      <c r="BAL87" s="210"/>
      <c r="BAM87" s="210"/>
      <c r="BAN87" s="265"/>
      <c r="BAO87" s="266"/>
      <c r="BAP87" s="266"/>
      <c r="BAQ87" s="267"/>
      <c r="BAR87" s="210"/>
      <c r="BAS87" s="268"/>
      <c r="BAT87" s="210"/>
      <c r="BAU87" s="210"/>
      <c r="BAV87" s="210"/>
      <c r="BAW87" s="210"/>
      <c r="BAX87" s="265"/>
      <c r="BAY87" s="266"/>
      <c r="BAZ87" s="266"/>
      <c r="BBA87" s="267"/>
      <c r="BBB87" s="210"/>
      <c r="BBC87" s="268"/>
      <c r="BBD87" s="210"/>
      <c r="BBE87" s="210"/>
      <c r="BBF87" s="210"/>
      <c r="BBG87" s="210"/>
      <c r="BBH87" s="265"/>
      <c r="BBI87" s="266"/>
      <c r="BBJ87" s="266"/>
      <c r="BBK87" s="267"/>
      <c r="BBL87" s="210"/>
      <c r="BBM87" s="268"/>
      <c r="BBN87" s="210"/>
      <c r="BBO87" s="210"/>
      <c r="BBP87" s="210"/>
      <c r="BBQ87" s="210"/>
      <c r="BBR87" s="265"/>
      <c r="BBS87" s="266"/>
      <c r="BBT87" s="266"/>
      <c r="BBU87" s="267"/>
      <c r="BBV87" s="210"/>
      <c r="BBW87" s="268"/>
      <c r="BBX87" s="210"/>
      <c r="BBY87" s="210"/>
      <c r="BBZ87" s="210"/>
      <c r="BCA87" s="210"/>
      <c r="BCB87" s="265"/>
      <c r="BCC87" s="266"/>
      <c r="BCD87" s="266"/>
      <c r="BCE87" s="267"/>
      <c r="BCF87" s="210"/>
      <c r="BCG87" s="268"/>
      <c r="BCH87" s="210"/>
      <c r="BCI87" s="210"/>
      <c r="BCJ87" s="210"/>
      <c r="BCK87" s="210"/>
      <c r="BCL87" s="265"/>
      <c r="BCM87" s="266"/>
      <c r="BCN87" s="266"/>
      <c r="BCO87" s="267"/>
      <c r="BCP87" s="210"/>
      <c r="BCQ87" s="268"/>
      <c r="BCR87" s="210"/>
      <c r="BCS87" s="210"/>
      <c r="BCT87" s="210"/>
      <c r="BCU87" s="210"/>
      <c r="BCV87" s="265"/>
      <c r="BCW87" s="266"/>
      <c r="BCX87" s="266"/>
      <c r="BCY87" s="267"/>
      <c r="BCZ87" s="210"/>
      <c r="BDA87" s="268"/>
      <c r="BDB87" s="210"/>
      <c r="BDC87" s="210"/>
      <c r="BDD87" s="210"/>
      <c r="BDE87" s="210"/>
      <c r="BDF87" s="265"/>
      <c r="BDG87" s="266"/>
      <c r="BDH87" s="266"/>
      <c r="BDI87" s="267"/>
      <c r="BDJ87" s="210"/>
      <c r="BDK87" s="268"/>
      <c r="BDL87" s="210"/>
      <c r="BDM87" s="210"/>
      <c r="BDN87" s="210"/>
      <c r="BDO87" s="210"/>
      <c r="BDP87" s="265"/>
      <c r="BDQ87" s="266"/>
      <c r="BDR87" s="266"/>
      <c r="BDS87" s="267"/>
      <c r="BDT87" s="210"/>
      <c r="BDU87" s="268"/>
      <c r="BDV87" s="210"/>
      <c r="BDW87" s="210"/>
      <c r="BDX87" s="210"/>
      <c r="BDY87" s="210"/>
      <c r="BDZ87" s="265"/>
      <c r="BEA87" s="266"/>
      <c r="BEB87" s="266"/>
      <c r="BEC87" s="267"/>
      <c r="BED87" s="210"/>
      <c r="BEE87" s="268"/>
      <c r="BEF87" s="210"/>
      <c r="BEG87" s="210"/>
      <c r="BEH87" s="210"/>
      <c r="BEI87" s="210"/>
      <c r="BEJ87" s="265"/>
      <c r="BEK87" s="266"/>
      <c r="BEL87" s="266"/>
      <c r="BEM87" s="267"/>
      <c r="BEN87" s="210"/>
      <c r="BEO87" s="268"/>
      <c r="BEP87" s="210"/>
      <c r="BEQ87" s="210"/>
      <c r="BER87" s="210"/>
      <c r="BES87" s="210"/>
      <c r="BET87" s="265"/>
      <c r="BEU87" s="266"/>
      <c r="BEV87" s="266"/>
      <c r="BEW87" s="267"/>
      <c r="BEX87" s="210"/>
      <c r="BEY87" s="268"/>
      <c r="BEZ87" s="210"/>
      <c r="BFA87" s="210"/>
      <c r="BFB87" s="210"/>
      <c r="BFC87" s="210"/>
      <c r="BFD87" s="265"/>
      <c r="BFE87" s="266"/>
      <c r="BFF87" s="266"/>
      <c r="BFG87" s="267"/>
      <c r="BFH87" s="210"/>
      <c r="BFI87" s="268"/>
      <c r="BFJ87" s="210"/>
      <c r="BFK87" s="210"/>
      <c r="BFL87" s="210"/>
      <c r="BFM87" s="210"/>
      <c r="BFN87" s="265"/>
      <c r="BFO87" s="266"/>
      <c r="BFP87" s="266"/>
      <c r="BFQ87" s="267"/>
      <c r="BFR87" s="210"/>
      <c r="BFS87" s="268"/>
      <c r="BFT87" s="210"/>
      <c r="BFU87" s="210"/>
      <c r="BFV87" s="210"/>
      <c r="BFW87" s="210"/>
      <c r="BFX87" s="265"/>
      <c r="BFY87" s="266"/>
      <c r="BFZ87" s="266"/>
      <c r="BGA87" s="267"/>
      <c r="BGB87" s="210"/>
      <c r="BGC87" s="268"/>
      <c r="BGD87" s="210"/>
      <c r="BGE87" s="210"/>
      <c r="BGF87" s="210"/>
      <c r="BGG87" s="210"/>
      <c r="BGH87" s="265"/>
      <c r="BGI87" s="266"/>
      <c r="BGJ87" s="266"/>
      <c r="BGK87" s="267"/>
      <c r="BGL87" s="210"/>
      <c r="BGM87" s="268"/>
      <c r="BGN87" s="210"/>
      <c r="BGO87" s="210"/>
      <c r="BGP87" s="210"/>
      <c r="BGQ87" s="210"/>
      <c r="BGR87" s="265"/>
      <c r="BGS87" s="266"/>
      <c r="BGT87" s="266"/>
      <c r="BGU87" s="267"/>
      <c r="BGV87" s="210"/>
      <c r="BGW87" s="268"/>
      <c r="BGX87" s="210"/>
      <c r="BGY87" s="210"/>
      <c r="BGZ87" s="210"/>
      <c r="BHA87" s="210"/>
      <c r="BHB87" s="265"/>
      <c r="BHC87" s="266"/>
      <c r="BHD87" s="266"/>
      <c r="BHE87" s="267"/>
      <c r="BHF87" s="210"/>
      <c r="BHG87" s="268"/>
      <c r="BHH87" s="210"/>
      <c r="BHI87" s="210"/>
      <c r="BHJ87" s="210"/>
      <c r="BHK87" s="210"/>
      <c r="BHL87" s="265"/>
      <c r="BHM87" s="266"/>
      <c r="BHN87" s="266"/>
      <c r="BHO87" s="267"/>
      <c r="BHP87" s="210"/>
      <c r="BHQ87" s="268"/>
      <c r="BHR87" s="210"/>
      <c r="BHS87" s="210"/>
      <c r="BHT87" s="210"/>
      <c r="BHU87" s="210"/>
      <c r="BHV87" s="265"/>
      <c r="BHW87" s="266"/>
      <c r="BHX87" s="266"/>
      <c r="BHY87" s="267"/>
      <c r="BHZ87" s="210"/>
      <c r="BIA87" s="268"/>
      <c r="BIB87" s="210"/>
      <c r="BIC87" s="210"/>
      <c r="BID87" s="210"/>
      <c r="BIE87" s="210"/>
      <c r="BIF87" s="265"/>
      <c r="BIG87" s="266"/>
      <c r="BIH87" s="266"/>
      <c r="BII87" s="267"/>
      <c r="BIJ87" s="210"/>
      <c r="BIK87" s="268"/>
      <c r="BIL87" s="210"/>
      <c r="BIM87" s="210"/>
      <c r="BIN87" s="210"/>
      <c r="BIO87" s="210"/>
      <c r="BIP87" s="265"/>
      <c r="BIQ87" s="266"/>
      <c r="BIR87" s="266"/>
      <c r="BIS87" s="267"/>
      <c r="BIT87" s="210"/>
      <c r="BIU87" s="268"/>
      <c r="BIV87" s="210"/>
      <c r="BIW87" s="210"/>
      <c r="BIX87" s="210"/>
      <c r="BIY87" s="210"/>
      <c r="BIZ87" s="265"/>
      <c r="BJA87" s="266"/>
      <c r="BJB87" s="266"/>
      <c r="BJC87" s="267"/>
      <c r="BJD87" s="210"/>
      <c r="BJE87" s="268"/>
      <c r="BJF87" s="210"/>
      <c r="BJG87" s="210"/>
      <c r="BJH87" s="210"/>
      <c r="BJI87" s="210"/>
      <c r="BJJ87" s="265"/>
      <c r="BJK87" s="266"/>
      <c r="BJL87" s="266"/>
      <c r="BJM87" s="267"/>
      <c r="BJN87" s="210"/>
      <c r="BJO87" s="268"/>
      <c r="BJP87" s="210"/>
      <c r="BJQ87" s="210"/>
      <c r="BJR87" s="210"/>
      <c r="BJS87" s="210"/>
      <c r="BJT87" s="265"/>
      <c r="BJU87" s="266"/>
      <c r="BJV87" s="266"/>
      <c r="BJW87" s="267"/>
      <c r="BJX87" s="210"/>
      <c r="BJY87" s="268"/>
      <c r="BJZ87" s="210"/>
      <c r="BKA87" s="210"/>
      <c r="BKB87" s="210"/>
      <c r="BKC87" s="210"/>
      <c r="BKD87" s="265"/>
      <c r="BKE87" s="266"/>
      <c r="BKF87" s="266"/>
      <c r="BKG87" s="267"/>
      <c r="BKH87" s="210"/>
      <c r="BKI87" s="268"/>
      <c r="BKJ87" s="210"/>
      <c r="BKK87" s="210"/>
      <c r="BKL87" s="210"/>
      <c r="BKM87" s="210"/>
      <c r="BKN87" s="265"/>
      <c r="BKO87" s="266"/>
      <c r="BKP87" s="266"/>
      <c r="BKQ87" s="267"/>
      <c r="BKR87" s="210"/>
      <c r="BKS87" s="268"/>
      <c r="BKT87" s="210"/>
      <c r="BKU87" s="210"/>
      <c r="BKV87" s="210"/>
      <c r="BKW87" s="210"/>
      <c r="BKX87" s="265"/>
      <c r="BKY87" s="266"/>
      <c r="BKZ87" s="266"/>
      <c r="BLA87" s="267"/>
      <c r="BLB87" s="210"/>
      <c r="BLC87" s="268"/>
      <c r="BLD87" s="210"/>
      <c r="BLE87" s="210"/>
      <c r="BLF87" s="210"/>
      <c r="BLG87" s="210"/>
      <c r="BLH87" s="265"/>
      <c r="BLI87" s="266"/>
      <c r="BLJ87" s="266"/>
      <c r="BLK87" s="267"/>
      <c r="BLL87" s="210"/>
      <c r="BLM87" s="268"/>
      <c r="BLN87" s="210"/>
      <c r="BLO87" s="210"/>
      <c r="BLP87" s="210"/>
      <c r="BLQ87" s="210"/>
      <c r="BLR87" s="265"/>
      <c r="BLS87" s="266"/>
      <c r="BLT87" s="266"/>
      <c r="BLU87" s="267"/>
      <c r="BLV87" s="210"/>
      <c r="BLW87" s="268"/>
      <c r="BLX87" s="210"/>
      <c r="BLY87" s="210"/>
      <c r="BLZ87" s="210"/>
      <c r="BMA87" s="210"/>
      <c r="BMB87" s="265"/>
      <c r="BMC87" s="266"/>
      <c r="BMD87" s="266"/>
      <c r="BME87" s="267"/>
      <c r="BMF87" s="210"/>
      <c r="BMG87" s="268"/>
      <c r="BMH87" s="210"/>
      <c r="BMI87" s="210"/>
      <c r="BMJ87" s="210"/>
      <c r="BMK87" s="210"/>
      <c r="BML87" s="265"/>
      <c r="BMM87" s="266"/>
      <c r="BMN87" s="266"/>
      <c r="BMO87" s="267"/>
      <c r="BMP87" s="210"/>
      <c r="BMQ87" s="268"/>
      <c r="BMR87" s="210"/>
      <c r="BMS87" s="210"/>
      <c r="BMT87" s="210"/>
      <c r="BMU87" s="210"/>
      <c r="BMV87" s="265"/>
      <c r="BMW87" s="266"/>
      <c r="BMX87" s="266"/>
      <c r="BMY87" s="267"/>
      <c r="BMZ87" s="210"/>
      <c r="BNA87" s="268"/>
      <c r="BNB87" s="210"/>
      <c r="BNC87" s="210"/>
      <c r="BND87" s="210"/>
      <c r="BNE87" s="210"/>
      <c r="BNF87" s="265"/>
      <c r="BNG87" s="266"/>
      <c r="BNH87" s="266"/>
      <c r="BNI87" s="267"/>
      <c r="BNJ87" s="210"/>
      <c r="BNK87" s="268"/>
      <c r="BNL87" s="210"/>
      <c r="BNM87" s="210"/>
      <c r="BNN87" s="210"/>
      <c r="BNO87" s="210"/>
      <c r="BNP87" s="265"/>
      <c r="BNQ87" s="266"/>
      <c r="BNR87" s="266"/>
      <c r="BNS87" s="267"/>
      <c r="BNT87" s="210"/>
      <c r="BNU87" s="268"/>
      <c r="BNV87" s="210"/>
      <c r="BNW87" s="210"/>
      <c r="BNX87" s="210"/>
      <c r="BNY87" s="210"/>
      <c r="BNZ87" s="265"/>
      <c r="BOA87" s="266"/>
      <c r="BOB87" s="266"/>
      <c r="BOC87" s="267"/>
      <c r="BOD87" s="210"/>
      <c r="BOE87" s="268"/>
      <c r="BOF87" s="210"/>
      <c r="BOG87" s="210"/>
      <c r="BOH87" s="210"/>
      <c r="BOI87" s="210"/>
      <c r="BOJ87" s="265"/>
      <c r="BOK87" s="266"/>
      <c r="BOL87" s="266"/>
      <c r="BOM87" s="267"/>
      <c r="BON87" s="210"/>
      <c r="BOO87" s="268"/>
      <c r="BOP87" s="210"/>
      <c r="BOQ87" s="210"/>
      <c r="BOR87" s="210"/>
      <c r="BOS87" s="210"/>
      <c r="BOT87" s="265"/>
      <c r="BOU87" s="266"/>
      <c r="BOV87" s="266"/>
      <c r="BOW87" s="267"/>
      <c r="BOX87" s="210"/>
      <c r="BOY87" s="268"/>
      <c r="BOZ87" s="210"/>
      <c r="BPA87" s="210"/>
      <c r="BPB87" s="210"/>
      <c r="BPC87" s="210"/>
      <c r="BPD87" s="265"/>
      <c r="BPE87" s="266"/>
      <c r="BPF87" s="266"/>
      <c r="BPG87" s="267"/>
      <c r="BPH87" s="210"/>
      <c r="BPI87" s="268"/>
      <c r="BPJ87" s="210"/>
      <c r="BPK87" s="210"/>
      <c r="BPL87" s="210"/>
      <c r="BPM87" s="210"/>
      <c r="BPN87" s="265"/>
      <c r="BPO87" s="266"/>
      <c r="BPP87" s="266"/>
      <c r="BPQ87" s="267"/>
      <c r="BPR87" s="210"/>
      <c r="BPS87" s="268"/>
      <c r="BPT87" s="210"/>
      <c r="BPU87" s="210"/>
      <c r="BPV87" s="210"/>
      <c r="BPW87" s="210"/>
      <c r="BPX87" s="265"/>
      <c r="BPY87" s="266"/>
      <c r="BPZ87" s="266"/>
      <c r="BQA87" s="267"/>
      <c r="BQB87" s="210"/>
      <c r="BQC87" s="268"/>
      <c r="BQD87" s="210"/>
      <c r="BQE87" s="210"/>
      <c r="BQF87" s="210"/>
      <c r="BQG87" s="210"/>
      <c r="BQH87" s="265"/>
      <c r="BQI87" s="266"/>
      <c r="BQJ87" s="266"/>
      <c r="BQK87" s="267"/>
      <c r="BQL87" s="210"/>
      <c r="BQM87" s="268"/>
      <c r="BQN87" s="210"/>
      <c r="BQO87" s="210"/>
      <c r="BQP87" s="210"/>
      <c r="BQQ87" s="210"/>
      <c r="BQR87" s="265"/>
      <c r="BQS87" s="266"/>
      <c r="BQT87" s="266"/>
      <c r="BQU87" s="267"/>
      <c r="BQV87" s="210"/>
      <c r="BQW87" s="268"/>
      <c r="BQX87" s="210"/>
      <c r="BQY87" s="210"/>
      <c r="BQZ87" s="210"/>
      <c r="BRA87" s="210"/>
      <c r="BRB87" s="265"/>
      <c r="BRC87" s="266"/>
      <c r="BRD87" s="266"/>
      <c r="BRE87" s="267"/>
      <c r="BRF87" s="210"/>
      <c r="BRG87" s="268"/>
      <c r="BRH87" s="210"/>
      <c r="BRI87" s="210"/>
      <c r="BRJ87" s="210"/>
      <c r="BRK87" s="210"/>
      <c r="BRL87" s="265"/>
      <c r="BRM87" s="266"/>
      <c r="BRN87" s="266"/>
      <c r="BRO87" s="267"/>
      <c r="BRP87" s="210"/>
      <c r="BRQ87" s="268"/>
      <c r="BRR87" s="210"/>
      <c r="BRS87" s="210"/>
      <c r="BRT87" s="210"/>
      <c r="BRU87" s="210"/>
      <c r="BRV87" s="265"/>
      <c r="BRW87" s="266"/>
      <c r="BRX87" s="266"/>
      <c r="BRY87" s="267"/>
      <c r="BRZ87" s="210"/>
      <c r="BSA87" s="268"/>
      <c r="BSB87" s="210"/>
      <c r="BSC87" s="210"/>
      <c r="BSD87" s="210"/>
      <c r="BSE87" s="210"/>
      <c r="BSF87" s="265"/>
      <c r="BSG87" s="266"/>
      <c r="BSH87" s="266"/>
      <c r="BSI87" s="267"/>
      <c r="BSJ87" s="210"/>
      <c r="BSK87" s="268"/>
      <c r="BSL87" s="210"/>
      <c r="BSM87" s="210"/>
      <c r="BSN87" s="210"/>
      <c r="BSO87" s="210"/>
      <c r="BSP87" s="265"/>
      <c r="BSQ87" s="266"/>
      <c r="BSR87" s="266"/>
      <c r="BSS87" s="267"/>
      <c r="BST87" s="210"/>
      <c r="BSU87" s="268"/>
      <c r="BSV87" s="210"/>
      <c r="BSW87" s="210"/>
      <c r="BSX87" s="210"/>
      <c r="BSY87" s="210"/>
      <c r="BSZ87" s="265"/>
      <c r="BTA87" s="266"/>
      <c r="BTB87" s="266"/>
      <c r="BTC87" s="267"/>
      <c r="BTD87" s="210"/>
      <c r="BTE87" s="268"/>
      <c r="BTF87" s="210"/>
      <c r="BTG87" s="210"/>
      <c r="BTH87" s="210"/>
      <c r="BTI87" s="210"/>
      <c r="BTJ87" s="265"/>
      <c r="BTK87" s="266"/>
      <c r="BTL87" s="266"/>
      <c r="BTM87" s="267"/>
      <c r="BTN87" s="210"/>
      <c r="BTO87" s="268"/>
      <c r="BTP87" s="210"/>
      <c r="BTQ87" s="210"/>
      <c r="BTR87" s="210"/>
      <c r="BTS87" s="210"/>
      <c r="BTT87" s="265"/>
      <c r="BTU87" s="266"/>
      <c r="BTV87" s="266"/>
      <c r="BTW87" s="267"/>
      <c r="BTX87" s="210"/>
      <c r="BTY87" s="268"/>
      <c r="BTZ87" s="210"/>
      <c r="BUA87" s="210"/>
      <c r="BUB87" s="210"/>
      <c r="BUC87" s="210"/>
      <c r="BUD87" s="265"/>
      <c r="BUE87" s="266"/>
      <c r="BUF87" s="266"/>
      <c r="BUG87" s="267"/>
      <c r="BUH87" s="210"/>
      <c r="BUI87" s="268"/>
      <c r="BUJ87" s="210"/>
      <c r="BUK87" s="210"/>
      <c r="BUL87" s="210"/>
      <c r="BUM87" s="210"/>
      <c r="BUN87" s="265"/>
      <c r="BUO87" s="266"/>
      <c r="BUP87" s="266"/>
      <c r="BUQ87" s="267"/>
      <c r="BUR87" s="210"/>
      <c r="BUS87" s="268"/>
      <c r="BUT87" s="210"/>
      <c r="BUU87" s="210"/>
      <c r="BUV87" s="210"/>
      <c r="BUW87" s="210"/>
      <c r="BUX87" s="265"/>
      <c r="BUY87" s="266"/>
      <c r="BUZ87" s="266"/>
      <c r="BVA87" s="267"/>
      <c r="BVB87" s="210"/>
      <c r="BVC87" s="268"/>
      <c r="BVD87" s="210"/>
      <c r="BVE87" s="210"/>
      <c r="BVF87" s="210"/>
      <c r="BVG87" s="210"/>
      <c r="BVH87" s="265"/>
      <c r="BVI87" s="266"/>
      <c r="BVJ87" s="266"/>
      <c r="BVK87" s="267"/>
      <c r="BVL87" s="210"/>
      <c r="BVM87" s="268"/>
      <c r="BVN87" s="210"/>
      <c r="BVO87" s="210"/>
      <c r="BVP87" s="210"/>
      <c r="BVQ87" s="210"/>
      <c r="BVR87" s="265"/>
      <c r="BVS87" s="266"/>
      <c r="BVT87" s="266"/>
      <c r="BVU87" s="267"/>
      <c r="BVV87" s="210"/>
      <c r="BVW87" s="268"/>
      <c r="BVX87" s="210"/>
      <c r="BVY87" s="210"/>
      <c r="BVZ87" s="210"/>
      <c r="BWA87" s="210"/>
      <c r="BWB87" s="265"/>
      <c r="BWC87" s="266"/>
      <c r="BWD87" s="266"/>
      <c r="BWE87" s="267"/>
      <c r="BWF87" s="210"/>
      <c r="BWG87" s="268"/>
      <c r="BWH87" s="210"/>
      <c r="BWI87" s="210"/>
      <c r="BWJ87" s="210"/>
      <c r="BWK87" s="210"/>
      <c r="BWL87" s="265"/>
      <c r="BWM87" s="266"/>
      <c r="BWN87" s="266"/>
      <c r="BWO87" s="267"/>
      <c r="BWP87" s="210"/>
      <c r="BWQ87" s="268"/>
      <c r="BWR87" s="210"/>
      <c r="BWS87" s="210"/>
      <c r="BWT87" s="210"/>
      <c r="BWU87" s="210"/>
      <c r="BWV87" s="265"/>
      <c r="BWW87" s="266"/>
      <c r="BWX87" s="266"/>
      <c r="BWY87" s="267"/>
      <c r="BWZ87" s="210"/>
      <c r="BXA87" s="268"/>
      <c r="BXB87" s="210"/>
      <c r="BXC87" s="210"/>
      <c r="BXD87" s="210"/>
      <c r="BXE87" s="210"/>
      <c r="BXF87" s="265"/>
      <c r="BXG87" s="266"/>
      <c r="BXH87" s="266"/>
      <c r="BXI87" s="267"/>
      <c r="BXJ87" s="210"/>
      <c r="BXK87" s="268"/>
      <c r="BXL87" s="210"/>
      <c r="BXM87" s="210"/>
      <c r="BXN87" s="210"/>
      <c r="BXO87" s="210"/>
      <c r="BXP87" s="265"/>
      <c r="BXQ87" s="266"/>
      <c r="BXR87" s="266"/>
      <c r="BXS87" s="267"/>
      <c r="BXT87" s="210"/>
      <c r="BXU87" s="268"/>
      <c r="BXV87" s="210"/>
      <c r="BXW87" s="210"/>
      <c r="BXX87" s="210"/>
      <c r="BXY87" s="210"/>
      <c r="BXZ87" s="265"/>
      <c r="BYA87" s="266"/>
      <c r="BYB87" s="266"/>
      <c r="BYC87" s="267"/>
      <c r="BYD87" s="210"/>
      <c r="BYE87" s="268"/>
      <c r="BYF87" s="210"/>
      <c r="BYG87" s="210"/>
      <c r="BYH87" s="210"/>
      <c r="BYI87" s="210"/>
      <c r="BYJ87" s="265"/>
      <c r="BYK87" s="266"/>
      <c r="BYL87" s="266"/>
      <c r="BYM87" s="267"/>
      <c r="BYN87" s="210"/>
      <c r="BYO87" s="268"/>
      <c r="BYP87" s="210"/>
      <c r="BYQ87" s="210"/>
      <c r="BYR87" s="210"/>
      <c r="BYS87" s="210"/>
      <c r="BYT87" s="265"/>
      <c r="BYU87" s="266"/>
      <c r="BYV87" s="266"/>
      <c r="BYW87" s="267"/>
      <c r="BYX87" s="210"/>
      <c r="BYY87" s="268"/>
      <c r="BYZ87" s="210"/>
      <c r="BZA87" s="210"/>
      <c r="BZB87" s="210"/>
      <c r="BZC87" s="210"/>
      <c r="BZD87" s="265"/>
      <c r="BZE87" s="266"/>
      <c r="BZF87" s="266"/>
      <c r="BZG87" s="267"/>
      <c r="BZH87" s="210"/>
      <c r="BZI87" s="268"/>
      <c r="BZJ87" s="210"/>
      <c r="BZK87" s="210"/>
      <c r="BZL87" s="210"/>
      <c r="BZM87" s="210"/>
      <c r="BZN87" s="265"/>
      <c r="BZO87" s="266"/>
      <c r="BZP87" s="266"/>
      <c r="BZQ87" s="267"/>
      <c r="BZR87" s="210"/>
      <c r="BZS87" s="268"/>
      <c r="BZT87" s="210"/>
      <c r="BZU87" s="210"/>
      <c r="BZV87" s="210"/>
      <c r="BZW87" s="210"/>
      <c r="BZX87" s="265"/>
      <c r="BZY87" s="266"/>
      <c r="BZZ87" s="266"/>
      <c r="CAA87" s="267"/>
      <c r="CAB87" s="210"/>
      <c r="CAC87" s="268"/>
      <c r="CAD87" s="210"/>
      <c r="CAE87" s="210"/>
      <c r="CAF87" s="210"/>
      <c r="CAG87" s="210"/>
      <c r="CAH87" s="265"/>
      <c r="CAI87" s="266"/>
      <c r="CAJ87" s="266"/>
      <c r="CAK87" s="267"/>
      <c r="CAL87" s="210"/>
      <c r="CAM87" s="268"/>
      <c r="CAN87" s="210"/>
      <c r="CAO87" s="210"/>
      <c r="CAP87" s="210"/>
      <c r="CAQ87" s="210"/>
      <c r="CAR87" s="265"/>
      <c r="CAS87" s="266"/>
      <c r="CAT87" s="266"/>
      <c r="CAU87" s="267"/>
      <c r="CAV87" s="210"/>
      <c r="CAW87" s="268"/>
      <c r="CAX87" s="210"/>
      <c r="CAY87" s="210"/>
      <c r="CAZ87" s="210"/>
      <c r="CBA87" s="210"/>
      <c r="CBB87" s="265"/>
      <c r="CBC87" s="266"/>
      <c r="CBD87" s="266"/>
      <c r="CBE87" s="267"/>
      <c r="CBF87" s="210"/>
      <c r="CBG87" s="268"/>
      <c r="CBH87" s="210"/>
      <c r="CBI87" s="210"/>
      <c r="CBJ87" s="210"/>
      <c r="CBK87" s="210"/>
      <c r="CBL87" s="265"/>
      <c r="CBM87" s="266"/>
      <c r="CBN87" s="266"/>
      <c r="CBO87" s="267"/>
      <c r="CBP87" s="210"/>
      <c r="CBQ87" s="268"/>
      <c r="CBR87" s="210"/>
      <c r="CBS87" s="210"/>
      <c r="CBT87" s="210"/>
      <c r="CBU87" s="210"/>
      <c r="CBV87" s="265"/>
      <c r="CBW87" s="266"/>
      <c r="CBX87" s="266"/>
      <c r="CBY87" s="267"/>
      <c r="CBZ87" s="210"/>
      <c r="CCA87" s="268"/>
      <c r="CCB87" s="210"/>
      <c r="CCC87" s="210"/>
      <c r="CCD87" s="210"/>
      <c r="CCE87" s="210"/>
      <c r="CCF87" s="265"/>
      <c r="CCG87" s="266"/>
      <c r="CCH87" s="266"/>
      <c r="CCI87" s="267"/>
      <c r="CCJ87" s="210"/>
      <c r="CCK87" s="268"/>
      <c r="CCL87" s="210"/>
      <c r="CCM87" s="210"/>
      <c r="CCN87" s="210"/>
      <c r="CCO87" s="210"/>
      <c r="CCP87" s="265"/>
      <c r="CCQ87" s="266"/>
      <c r="CCR87" s="266"/>
      <c r="CCS87" s="267"/>
      <c r="CCT87" s="210"/>
      <c r="CCU87" s="268"/>
      <c r="CCV87" s="210"/>
      <c r="CCW87" s="210"/>
      <c r="CCX87" s="210"/>
      <c r="CCY87" s="210"/>
      <c r="CCZ87" s="265"/>
      <c r="CDA87" s="266"/>
      <c r="CDB87" s="266"/>
      <c r="CDC87" s="267"/>
      <c r="CDD87" s="210"/>
      <c r="CDE87" s="268"/>
      <c r="CDF87" s="210"/>
      <c r="CDG87" s="210"/>
      <c r="CDH87" s="210"/>
      <c r="CDI87" s="210"/>
      <c r="CDJ87" s="265"/>
      <c r="CDK87" s="266"/>
      <c r="CDL87" s="266"/>
      <c r="CDM87" s="267"/>
      <c r="CDN87" s="210"/>
      <c r="CDO87" s="268"/>
      <c r="CDP87" s="210"/>
      <c r="CDQ87" s="210"/>
      <c r="CDR87" s="210"/>
      <c r="CDS87" s="210"/>
      <c r="CDT87" s="265"/>
      <c r="CDU87" s="266"/>
      <c r="CDV87" s="266"/>
      <c r="CDW87" s="267"/>
      <c r="CDX87" s="210"/>
      <c r="CDY87" s="268"/>
      <c r="CDZ87" s="210"/>
      <c r="CEA87" s="210"/>
      <c r="CEB87" s="210"/>
      <c r="CEC87" s="210"/>
      <c r="CED87" s="265"/>
      <c r="CEE87" s="266"/>
      <c r="CEF87" s="266"/>
      <c r="CEG87" s="267"/>
      <c r="CEH87" s="210"/>
      <c r="CEI87" s="268"/>
      <c r="CEJ87" s="210"/>
      <c r="CEK87" s="210"/>
      <c r="CEL87" s="210"/>
      <c r="CEM87" s="210"/>
      <c r="CEN87" s="265"/>
      <c r="CEO87" s="266"/>
      <c r="CEP87" s="266"/>
      <c r="CEQ87" s="267"/>
      <c r="CER87" s="210"/>
      <c r="CES87" s="268"/>
      <c r="CET87" s="210"/>
      <c r="CEU87" s="210"/>
      <c r="CEV87" s="210"/>
      <c r="CEW87" s="210"/>
      <c r="CEX87" s="265"/>
      <c r="CEY87" s="266"/>
      <c r="CEZ87" s="266"/>
      <c r="CFA87" s="267"/>
      <c r="CFB87" s="210"/>
      <c r="CFC87" s="268"/>
      <c r="CFD87" s="210"/>
      <c r="CFE87" s="210"/>
      <c r="CFF87" s="210"/>
      <c r="CFG87" s="210"/>
      <c r="CFH87" s="265"/>
      <c r="CFI87" s="266"/>
      <c r="CFJ87" s="266"/>
      <c r="CFK87" s="267"/>
      <c r="CFL87" s="210"/>
      <c r="CFM87" s="268"/>
      <c r="CFN87" s="210"/>
      <c r="CFO87" s="210"/>
      <c r="CFP87" s="210"/>
      <c r="CFQ87" s="210"/>
      <c r="CFR87" s="265"/>
      <c r="CFS87" s="266"/>
      <c r="CFT87" s="266"/>
      <c r="CFU87" s="267"/>
      <c r="CFV87" s="210"/>
      <c r="CFW87" s="268"/>
      <c r="CFX87" s="210"/>
      <c r="CFY87" s="210"/>
      <c r="CFZ87" s="210"/>
      <c r="CGA87" s="210"/>
      <c r="CGB87" s="265"/>
      <c r="CGC87" s="266"/>
      <c r="CGD87" s="266"/>
      <c r="CGE87" s="267"/>
      <c r="CGF87" s="210"/>
      <c r="CGG87" s="268"/>
      <c r="CGH87" s="210"/>
      <c r="CGI87" s="210"/>
      <c r="CGJ87" s="210"/>
      <c r="CGK87" s="210"/>
      <c r="CGL87" s="265"/>
      <c r="CGM87" s="266"/>
      <c r="CGN87" s="266"/>
      <c r="CGO87" s="267"/>
      <c r="CGP87" s="210"/>
      <c r="CGQ87" s="268"/>
      <c r="CGR87" s="210"/>
      <c r="CGS87" s="210"/>
      <c r="CGT87" s="210"/>
      <c r="CGU87" s="210"/>
      <c r="CGV87" s="265"/>
      <c r="CGW87" s="266"/>
      <c r="CGX87" s="266"/>
      <c r="CGY87" s="267"/>
      <c r="CGZ87" s="210"/>
      <c r="CHA87" s="268"/>
      <c r="CHB87" s="210"/>
      <c r="CHC87" s="210"/>
      <c r="CHD87" s="210"/>
      <c r="CHE87" s="210"/>
      <c r="CHF87" s="265"/>
      <c r="CHG87" s="266"/>
      <c r="CHH87" s="266"/>
      <c r="CHI87" s="267"/>
      <c r="CHJ87" s="210"/>
      <c r="CHK87" s="268"/>
      <c r="CHL87" s="210"/>
      <c r="CHM87" s="210"/>
      <c r="CHN87" s="210"/>
      <c r="CHO87" s="210"/>
      <c r="CHP87" s="265"/>
      <c r="CHQ87" s="266"/>
      <c r="CHR87" s="266"/>
      <c r="CHS87" s="267"/>
      <c r="CHT87" s="210"/>
      <c r="CHU87" s="268"/>
      <c r="CHV87" s="210"/>
      <c r="CHW87" s="210"/>
      <c r="CHX87" s="210"/>
      <c r="CHY87" s="210"/>
      <c r="CHZ87" s="265"/>
      <c r="CIA87" s="266"/>
      <c r="CIB87" s="266"/>
      <c r="CIC87" s="267"/>
      <c r="CID87" s="210"/>
      <c r="CIE87" s="268"/>
      <c r="CIF87" s="210"/>
      <c r="CIG87" s="210"/>
      <c r="CIH87" s="210"/>
      <c r="CII87" s="210"/>
      <c r="CIJ87" s="265"/>
      <c r="CIK87" s="266"/>
      <c r="CIL87" s="266"/>
      <c r="CIM87" s="267"/>
      <c r="CIN87" s="210"/>
      <c r="CIO87" s="268"/>
      <c r="CIP87" s="210"/>
      <c r="CIQ87" s="210"/>
      <c r="CIR87" s="210"/>
      <c r="CIS87" s="210"/>
      <c r="CIT87" s="265"/>
      <c r="CIU87" s="266"/>
      <c r="CIV87" s="266"/>
      <c r="CIW87" s="267"/>
      <c r="CIX87" s="210"/>
      <c r="CIY87" s="268"/>
      <c r="CIZ87" s="210"/>
      <c r="CJA87" s="210"/>
      <c r="CJB87" s="210"/>
      <c r="CJC87" s="210"/>
      <c r="CJD87" s="265"/>
      <c r="CJE87" s="266"/>
      <c r="CJF87" s="266"/>
      <c r="CJG87" s="267"/>
      <c r="CJH87" s="210"/>
      <c r="CJI87" s="268"/>
      <c r="CJJ87" s="210"/>
      <c r="CJK87" s="210"/>
      <c r="CJL87" s="210"/>
      <c r="CJM87" s="210"/>
      <c r="CJN87" s="265"/>
      <c r="CJO87" s="266"/>
      <c r="CJP87" s="266"/>
      <c r="CJQ87" s="267"/>
      <c r="CJR87" s="210"/>
      <c r="CJS87" s="268"/>
      <c r="CJT87" s="210"/>
      <c r="CJU87" s="210"/>
      <c r="CJV87" s="210"/>
      <c r="CJW87" s="210"/>
      <c r="CJX87" s="265"/>
      <c r="CJY87" s="266"/>
      <c r="CJZ87" s="266"/>
      <c r="CKA87" s="267"/>
      <c r="CKB87" s="210"/>
      <c r="CKC87" s="268"/>
      <c r="CKD87" s="210"/>
      <c r="CKE87" s="210"/>
      <c r="CKF87" s="210"/>
      <c r="CKG87" s="210"/>
      <c r="CKH87" s="265"/>
      <c r="CKI87" s="266"/>
      <c r="CKJ87" s="266"/>
      <c r="CKK87" s="267"/>
      <c r="CKL87" s="210"/>
      <c r="CKM87" s="268"/>
      <c r="CKN87" s="210"/>
      <c r="CKO87" s="210"/>
      <c r="CKP87" s="210"/>
      <c r="CKQ87" s="210"/>
      <c r="CKR87" s="265"/>
      <c r="CKS87" s="266"/>
      <c r="CKT87" s="266"/>
      <c r="CKU87" s="267"/>
      <c r="CKV87" s="210"/>
      <c r="CKW87" s="268"/>
      <c r="CKX87" s="210"/>
      <c r="CKY87" s="210"/>
      <c r="CKZ87" s="210"/>
      <c r="CLA87" s="210"/>
      <c r="CLB87" s="265"/>
      <c r="CLC87" s="266"/>
      <c r="CLD87" s="266"/>
      <c r="CLE87" s="267"/>
      <c r="CLF87" s="210"/>
      <c r="CLG87" s="268"/>
      <c r="CLH87" s="210"/>
      <c r="CLI87" s="210"/>
      <c r="CLJ87" s="210"/>
      <c r="CLK87" s="210"/>
      <c r="CLL87" s="265"/>
      <c r="CLM87" s="266"/>
      <c r="CLN87" s="266"/>
      <c r="CLO87" s="267"/>
      <c r="CLP87" s="210"/>
      <c r="CLQ87" s="268"/>
      <c r="CLR87" s="210"/>
      <c r="CLS87" s="210"/>
      <c r="CLT87" s="210"/>
      <c r="CLU87" s="210"/>
      <c r="CLV87" s="265"/>
      <c r="CLW87" s="266"/>
      <c r="CLX87" s="266"/>
      <c r="CLY87" s="267"/>
      <c r="CLZ87" s="210"/>
      <c r="CMA87" s="268"/>
      <c r="CMB87" s="210"/>
      <c r="CMC87" s="210"/>
      <c r="CMD87" s="210"/>
      <c r="CME87" s="210"/>
      <c r="CMF87" s="265"/>
      <c r="CMG87" s="266"/>
      <c r="CMH87" s="266"/>
      <c r="CMI87" s="267"/>
      <c r="CMJ87" s="210"/>
      <c r="CMK87" s="268"/>
      <c r="CML87" s="210"/>
      <c r="CMM87" s="210"/>
      <c r="CMN87" s="210"/>
      <c r="CMO87" s="210"/>
      <c r="CMP87" s="265"/>
      <c r="CMQ87" s="266"/>
      <c r="CMR87" s="266"/>
      <c r="CMS87" s="267"/>
      <c r="CMT87" s="210"/>
      <c r="CMU87" s="268"/>
      <c r="CMV87" s="210"/>
      <c r="CMW87" s="210"/>
      <c r="CMX87" s="210"/>
      <c r="CMY87" s="210"/>
      <c r="CMZ87" s="265"/>
      <c r="CNA87" s="266"/>
      <c r="CNB87" s="266"/>
      <c r="CNC87" s="267"/>
      <c r="CND87" s="210"/>
      <c r="CNE87" s="268"/>
      <c r="CNF87" s="210"/>
      <c r="CNG87" s="210"/>
      <c r="CNH87" s="210"/>
      <c r="CNI87" s="210"/>
      <c r="CNJ87" s="265"/>
      <c r="CNK87" s="266"/>
      <c r="CNL87" s="266"/>
      <c r="CNM87" s="267"/>
      <c r="CNN87" s="210"/>
      <c r="CNO87" s="268"/>
      <c r="CNP87" s="210"/>
      <c r="CNQ87" s="210"/>
      <c r="CNR87" s="210"/>
      <c r="CNS87" s="210"/>
      <c r="CNT87" s="265"/>
      <c r="CNU87" s="266"/>
      <c r="CNV87" s="266"/>
      <c r="CNW87" s="267"/>
      <c r="CNX87" s="210"/>
      <c r="CNY87" s="268"/>
      <c r="CNZ87" s="210"/>
      <c r="COA87" s="210"/>
      <c r="COB87" s="210"/>
      <c r="COC87" s="210"/>
      <c r="COD87" s="265"/>
      <c r="COE87" s="266"/>
      <c r="COF87" s="266"/>
      <c r="COG87" s="267"/>
      <c r="COH87" s="210"/>
      <c r="COI87" s="268"/>
      <c r="COJ87" s="210"/>
      <c r="COK87" s="210"/>
      <c r="COL87" s="210"/>
      <c r="COM87" s="210"/>
      <c r="CON87" s="265"/>
      <c r="COO87" s="266"/>
      <c r="COP87" s="266"/>
      <c r="COQ87" s="267"/>
      <c r="COR87" s="210"/>
      <c r="COS87" s="268"/>
      <c r="COT87" s="210"/>
      <c r="COU87" s="210"/>
      <c r="COV87" s="210"/>
      <c r="COW87" s="210"/>
      <c r="COX87" s="265"/>
      <c r="COY87" s="266"/>
      <c r="COZ87" s="266"/>
      <c r="CPA87" s="267"/>
      <c r="CPB87" s="210"/>
      <c r="CPC87" s="268"/>
      <c r="CPD87" s="210"/>
      <c r="CPE87" s="210"/>
      <c r="CPF87" s="210"/>
      <c r="CPG87" s="210"/>
      <c r="CPH87" s="265"/>
      <c r="CPI87" s="266"/>
      <c r="CPJ87" s="266"/>
      <c r="CPK87" s="267"/>
      <c r="CPL87" s="210"/>
      <c r="CPM87" s="268"/>
      <c r="CPN87" s="210"/>
      <c r="CPO87" s="210"/>
      <c r="CPP87" s="210"/>
      <c r="CPQ87" s="210"/>
      <c r="CPR87" s="265"/>
      <c r="CPS87" s="266"/>
      <c r="CPT87" s="266"/>
      <c r="CPU87" s="267"/>
      <c r="CPV87" s="210"/>
      <c r="CPW87" s="268"/>
      <c r="CPX87" s="210"/>
      <c r="CPY87" s="210"/>
      <c r="CPZ87" s="210"/>
      <c r="CQA87" s="210"/>
      <c r="CQB87" s="265"/>
      <c r="CQC87" s="266"/>
      <c r="CQD87" s="266"/>
      <c r="CQE87" s="267"/>
      <c r="CQF87" s="210"/>
      <c r="CQG87" s="268"/>
      <c r="CQH87" s="210"/>
      <c r="CQI87" s="210"/>
      <c r="CQJ87" s="210"/>
      <c r="CQK87" s="210"/>
      <c r="CQL87" s="265"/>
      <c r="CQM87" s="266"/>
      <c r="CQN87" s="266"/>
      <c r="CQO87" s="267"/>
      <c r="CQP87" s="210"/>
      <c r="CQQ87" s="268"/>
      <c r="CQR87" s="210"/>
      <c r="CQS87" s="210"/>
      <c r="CQT87" s="210"/>
      <c r="CQU87" s="210"/>
      <c r="CQV87" s="265"/>
      <c r="CQW87" s="266"/>
      <c r="CQX87" s="266"/>
      <c r="CQY87" s="267"/>
      <c r="CQZ87" s="210"/>
      <c r="CRA87" s="268"/>
      <c r="CRB87" s="210"/>
      <c r="CRC87" s="210"/>
      <c r="CRD87" s="210"/>
      <c r="CRE87" s="210"/>
      <c r="CRF87" s="265"/>
      <c r="CRG87" s="266"/>
      <c r="CRH87" s="266"/>
      <c r="CRI87" s="267"/>
      <c r="CRJ87" s="210"/>
      <c r="CRK87" s="268"/>
      <c r="CRL87" s="210"/>
      <c r="CRM87" s="210"/>
      <c r="CRN87" s="210"/>
      <c r="CRO87" s="210"/>
      <c r="CRP87" s="265"/>
      <c r="CRQ87" s="266"/>
      <c r="CRR87" s="266"/>
      <c r="CRS87" s="267"/>
      <c r="CRT87" s="210"/>
      <c r="CRU87" s="268"/>
      <c r="CRV87" s="210"/>
      <c r="CRW87" s="210"/>
      <c r="CRX87" s="210"/>
      <c r="CRY87" s="210"/>
      <c r="CRZ87" s="265"/>
      <c r="CSA87" s="266"/>
      <c r="CSB87" s="266"/>
      <c r="CSC87" s="267"/>
      <c r="CSD87" s="210"/>
      <c r="CSE87" s="268"/>
      <c r="CSF87" s="210"/>
      <c r="CSG87" s="210"/>
      <c r="CSH87" s="210"/>
      <c r="CSI87" s="210"/>
      <c r="CSJ87" s="265"/>
      <c r="CSK87" s="266"/>
      <c r="CSL87" s="266"/>
      <c r="CSM87" s="267"/>
      <c r="CSN87" s="210"/>
      <c r="CSO87" s="268"/>
      <c r="CSP87" s="210"/>
      <c r="CSQ87" s="210"/>
      <c r="CSR87" s="210"/>
      <c r="CSS87" s="210"/>
      <c r="CST87" s="265"/>
      <c r="CSU87" s="266"/>
      <c r="CSV87" s="266"/>
      <c r="CSW87" s="267"/>
      <c r="CSX87" s="210"/>
      <c r="CSY87" s="268"/>
      <c r="CSZ87" s="210"/>
      <c r="CTA87" s="210"/>
      <c r="CTB87" s="210"/>
      <c r="CTC87" s="210"/>
      <c r="CTD87" s="265"/>
      <c r="CTE87" s="266"/>
      <c r="CTF87" s="266"/>
      <c r="CTG87" s="267"/>
      <c r="CTH87" s="210"/>
      <c r="CTI87" s="268"/>
      <c r="CTJ87" s="210"/>
      <c r="CTK87" s="210"/>
      <c r="CTL87" s="210"/>
      <c r="CTM87" s="210"/>
      <c r="CTN87" s="265"/>
      <c r="CTO87" s="266"/>
      <c r="CTP87" s="266"/>
      <c r="CTQ87" s="267"/>
      <c r="CTR87" s="210"/>
      <c r="CTS87" s="268"/>
      <c r="CTT87" s="210"/>
      <c r="CTU87" s="210"/>
      <c r="CTV87" s="210"/>
      <c r="CTW87" s="210"/>
      <c r="CTX87" s="265"/>
      <c r="CTY87" s="266"/>
      <c r="CTZ87" s="266"/>
      <c r="CUA87" s="267"/>
      <c r="CUB87" s="210"/>
      <c r="CUC87" s="268"/>
      <c r="CUD87" s="210"/>
      <c r="CUE87" s="210"/>
      <c r="CUF87" s="210"/>
      <c r="CUG87" s="210"/>
      <c r="CUH87" s="265"/>
      <c r="CUI87" s="266"/>
      <c r="CUJ87" s="266"/>
      <c r="CUK87" s="267"/>
      <c r="CUL87" s="210"/>
      <c r="CUM87" s="268"/>
      <c r="CUN87" s="210"/>
      <c r="CUO87" s="210"/>
      <c r="CUP87" s="210"/>
      <c r="CUQ87" s="210"/>
      <c r="CUR87" s="265"/>
      <c r="CUS87" s="266"/>
      <c r="CUT87" s="266"/>
      <c r="CUU87" s="267"/>
      <c r="CUV87" s="210"/>
      <c r="CUW87" s="268"/>
      <c r="CUX87" s="210"/>
      <c r="CUY87" s="210"/>
      <c r="CUZ87" s="210"/>
      <c r="CVA87" s="210"/>
      <c r="CVB87" s="265"/>
      <c r="CVC87" s="266"/>
      <c r="CVD87" s="266"/>
      <c r="CVE87" s="267"/>
      <c r="CVF87" s="210"/>
      <c r="CVG87" s="268"/>
      <c r="CVH87" s="210"/>
      <c r="CVI87" s="210"/>
      <c r="CVJ87" s="210"/>
      <c r="CVK87" s="210"/>
      <c r="CVL87" s="265"/>
      <c r="CVM87" s="266"/>
      <c r="CVN87" s="266"/>
      <c r="CVO87" s="267"/>
      <c r="CVP87" s="210"/>
      <c r="CVQ87" s="268"/>
      <c r="CVR87" s="210"/>
      <c r="CVS87" s="210"/>
      <c r="CVT87" s="210"/>
      <c r="CVU87" s="210"/>
      <c r="CVV87" s="265"/>
      <c r="CVW87" s="266"/>
      <c r="CVX87" s="266"/>
      <c r="CVY87" s="267"/>
      <c r="CVZ87" s="210"/>
      <c r="CWA87" s="268"/>
      <c r="CWB87" s="210"/>
      <c r="CWC87" s="210"/>
      <c r="CWD87" s="210"/>
      <c r="CWE87" s="210"/>
      <c r="CWF87" s="265"/>
      <c r="CWG87" s="266"/>
      <c r="CWH87" s="266"/>
      <c r="CWI87" s="267"/>
      <c r="CWJ87" s="210"/>
      <c r="CWK87" s="268"/>
      <c r="CWL87" s="210"/>
      <c r="CWM87" s="210"/>
      <c r="CWN87" s="210"/>
      <c r="CWO87" s="210"/>
      <c r="CWP87" s="265"/>
      <c r="CWQ87" s="266"/>
      <c r="CWR87" s="266"/>
      <c r="CWS87" s="267"/>
      <c r="CWT87" s="210"/>
      <c r="CWU87" s="268"/>
      <c r="CWV87" s="210"/>
      <c r="CWW87" s="210"/>
      <c r="CWX87" s="210"/>
      <c r="CWY87" s="210"/>
      <c r="CWZ87" s="265"/>
      <c r="CXA87" s="266"/>
      <c r="CXB87" s="266"/>
      <c r="CXC87" s="267"/>
      <c r="CXD87" s="210"/>
      <c r="CXE87" s="268"/>
      <c r="CXF87" s="210"/>
      <c r="CXG87" s="210"/>
      <c r="CXH87" s="210"/>
      <c r="CXI87" s="210"/>
      <c r="CXJ87" s="265"/>
      <c r="CXK87" s="266"/>
      <c r="CXL87" s="266"/>
      <c r="CXM87" s="267"/>
      <c r="CXN87" s="210"/>
      <c r="CXO87" s="268"/>
      <c r="CXP87" s="210"/>
      <c r="CXQ87" s="210"/>
      <c r="CXR87" s="210"/>
      <c r="CXS87" s="210"/>
      <c r="CXT87" s="265"/>
      <c r="CXU87" s="266"/>
      <c r="CXV87" s="266"/>
      <c r="CXW87" s="267"/>
      <c r="CXX87" s="210"/>
      <c r="CXY87" s="268"/>
      <c r="CXZ87" s="210"/>
      <c r="CYA87" s="210"/>
      <c r="CYB87" s="210"/>
      <c r="CYC87" s="210"/>
      <c r="CYD87" s="265"/>
      <c r="CYE87" s="266"/>
      <c r="CYF87" s="266"/>
      <c r="CYG87" s="267"/>
      <c r="CYH87" s="210"/>
      <c r="CYI87" s="268"/>
      <c r="CYJ87" s="210"/>
      <c r="CYK87" s="210"/>
      <c r="CYL87" s="210"/>
      <c r="CYM87" s="210"/>
      <c r="CYN87" s="265"/>
      <c r="CYO87" s="266"/>
      <c r="CYP87" s="266"/>
      <c r="CYQ87" s="267"/>
      <c r="CYR87" s="210"/>
      <c r="CYS87" s="268"/>
      <c r="CYT87" s="210"/>
      <c r="CYU87" s="210"/>
      <c r="CYV87" s="210"/>
      <c r="CYW87" s="210"/>
      <c r="CYX87" s="265"/>
      <c r="CYY87" s="266"/>
      <c r="CYZ87" s="266"/>
      <c r="CZA87" s="267"/>
      <c r="CZB87" s="210"/>
      <c r="CZC87" s="268"/>
      <c r="CZD87" s="210"/>
      <c r="CZE87" s="210"/>
      <c r="CZF87" s="210"/>
      <c r="CZG87" s="210"/>
      <c r="CZH87" s="265"/>
      <c r="CZI87" s="266"/>
      <c r="CZJ87" s="266"/>
      <c r="CZK87" s="267"/>
      <c r="CZL87" s="210"/>
      <c r="CZM87" s="268"/>
      <c r="CZN87" s="210"/>
      <c r="CZO87" s="210"/>
      <c r="CZP87" s="210"/>
      <c r="CZQ87" s="210"/>
      <c r="CZR87" s="265"/>
      <c r="CZS87" s="266"/>
      <c r="CZT87" s="266"/>
      <c r="CZU87" s="267"/>
      <c r="CZV87" s="210"/>
      <c r="CZW87" s="268"/>
      <c r="CZX87" s="210"/>
      <c r="CZY87" s="210"/>
      <c r="CZZ87" s="210"/>
      <c r="DAA87" s="210"/>
      <c r="DAB87" s="265"/>
      <c r="DAC87" s="266"/>
      <c r="DAD87" s="266"/>
      <c r="DAE87" s="267"/>
      <c r="DAF87" s="210"/>
      <c r="DAG87" s="268"/>
      <c r="DAH87" s="210"/>
      <c r="DAI87" s="210"/>
      <c r="DAJ87" s="210"/>
      <c r="DAK87" s="210"/>
      <c r="DAL87" s="265"/>
      <c r="DAM87" s="266"/>
      <c r="DAN87" s="266"/>
      <c r="DAO87" s="267"/>
      <c r="DAP87" s="210"/>
      <c r="DAQ87" s="268"/>
      <c r="DAR87" s="210"/>
      <c r="DAS87" s="210"/>
      <c r="DAT87" s="210"/>
      <c r="DAU87" s="210"/>
      <c r="DAV87" s="265"/>
      <c r="DAW87" s="266"/>
      <c r="DAX87" s="266"/>
      <c r="DAY87" s="267"/>
      <c r="DAZ87" s="210"/>
      <c r="DBA87" s="268"/>
      <c r="DBB87" s="210"/>
      <c r="DBC87" s="210"/>
      <c r="DBD87" s="210"/>
      <c r="DBE87" s="210"/>
      <c r="DBF87" s="265"/>
      <c r="DBG87" s="266"/>
      <c r="DBH87" s="266"/>
      <c r="DBI87" s="267"/>
      <c r="DBJ87" s="210"/>
      <c r="DBK87" s="268"/>
      <c r="DBL87" s="210"/>
      <c r="DBM87" s="210"/>
      <c r="DBN87" s="210"/>
      <c r="DBO87" s="210"/>
      <c r="DBP87" s="265"/>
      <c r="DBQ87" s="266"/>
      <c r="DBR87" s="266"/>
      <c r="DBS87" s="267"/>
      <c r="DBT87" s="210"/>
      <c r="DBU87" s="268"/>
      <c r="DBV87" s="210"/>
      <c r="DBW87" s="210"/>
      <c r="DBX87" s="210"/>
      <c r="DBY87" s="210"/>
      <c r="DBZ87" s="265"/>
      <c r="DCA87" s="266"/>
      <c r="DCB87" s="266"/>
      <c r="DCC87" s="267"/>
      <c r="DCD87" s="210"/>
      <c r="DCE87" s="268"/>
      <c r="DCF87" s="210"/>
      <c r="DCG87" s="210"/>
      <c r="DCH87" s="210"/>
      <c r="DCI87" s="210"/>
      <c r="DCJ87" s="265"/>
      <c r="DCK87" s="266"/>
      <c r="DCL87" s="266"/>
      <c r="DCM87" s="267"/>
      <c r="DCN87" s="210"/>
      <c r="DCO87" s="268"/>
      <c r="DCP87" s="210"/>
      <c r="DCQ87" s="210"/>
      <c r="DCR87" s="210"/>
      <c r="DCS87" s="210"/>
      <c r="DCT87" s="265"/>
      <c r="DCU87" s="266"/>
      <c r="DCV87" s="266"/>
      <c r="DCW87" s="267"/>
      <c r="DCX87" s="210"/>
      <c r="DCY87" s="268"/>
      <c r="DCZ87" s="210"/>
      <c r="DDA87" s="210"/>
      <c r="DDB87" s="210"/>
      <c r="DDC87" s="210"/>
      <c r="DDD87" s="265"/>
      <c r="DDE87" s="266"/>
      <c r="DDF87" s="266"/>
      <c r="DDG87" s="267"/>
      <c r="DDH87" s="210"/>
      <c r="DDI87" s="268"/>
      <c r="DDJ87" s="210"/>
      <c r="DDK87" s="210"/>
      <c r="DDL87" s="210"/>
      <c r="DDM87" s="210"/>
      <c r="DDN87" s="265"/>
      <c r="DDO87" s="266"/>
      <c r="DDP87" s="266"/>
      <c r="DDQ87" s="267"/>
      <c r="DDR87" s="210"/>
      <c r="DDS87" s="268"/>
      <c r="DDT87" s="210"/>
      <c r="DDU87" s="210"/>
      <c r="DDV87" s="210"/>
      <c r="DDW87" s="210"/>
      <c r="DDX87" s="265"/>
      <c r="DDY87" s="266"/>
      <c r="DDZ87" s="266"/>
      <c r="DEA87" s="267"/>
      <c r="DEB87" s="210"/>
      <c r="DEC87" s="268"/>
      <c r="DED87" s="210"/>
      <c r="DEE87" s="210"/>
      <c r="DEF87" s="210"/>
      <c r="DEG87" s="210"/>
      <c r="DEH87" s="265"/>
      <c r="DEI87" s="266"/>
      <c r="DEJ87" s="266"/>
      <c r="DEK87" s="267"/>
      <c r="DEL87" s="210"/>
      <c r="DEM87" s="268"/>
      <c r="DEN87" s="210"/>
      <c r="DEO87" s="210"/>
      <c r="DEP87" s="210"/>
      <c r="DEQ87" s="210"/>
      <c r="DER87" s="265"/>
      <c r="DES87" s="266"/>
      <c r="DET87" s="266"/>
      <c r="DEU87" s="267"/>
      <c r="DEV87" s="210"/>
      <c r="DEW87" s="268"/>
      <c r="DEX87" s="210"/>
      <c r="DEY87" s="210"/>
      <c r="DEZ87" s="210"/>
      <c r="DFA87" s="210"/>
      <c r="DFB87" s="265"/>
      <c r="DFC87" s="266"/>
      <c r="DFD87" s="266"/>
      <c r="DFE87" s="267"/>
      <c r="DFF87" s="210"/>
      <c r="DFG87" s="268"/>
      <c r="DFH87" s="210"/>
      <c r="DFI87" s="210"/>
      <c r="DFJ87" s="210"/>
      <c r="DFK87" s="210"/>
      <c r="DFL87" s="265"/>
      <c r="DFM87" s="266"/>
      <c r="DFN87" s="266"/>
      <c r="DFO87" s="267"/>
      <c r="DFP87" s="210"/>
      <c r="DFQ87" s="268"/>
      <c r="DFR87" s="210"/>
      <c r="DFS87" s="210"/>
      <c r="DFT87" s="210"/>
      <c r="DFU87" s="210"/>
      <c r="DFV87" s="265"/>
      <c r="DFW87" s="266"/>
      <c r="DFX87" s="266"/>
      <c r="DFY87" s="267"/>
      <c r="DFZ87" s="210"/>
      <c r="DGA87" s="268"/>
      <c r="DGB87" s="210"/>
      <c r="DGC87" s="210"/>
      <c r="DGD87" s="210"/>
      <c r="DGE87" s="210"/>
      <c r="DGF87" s="265"/>
      <c r="DGG87" s="266"/>
      <c r="DGH87" s="266"/>
      <c r="DGI87" s="267"/>
      <c r="DGJ87" s="210"/>
      <c r="DGK87" s="268"/>
      <c r="DGL87" s="210"/>
      <c r="DGM87" s="210"/>
      <c r="DGN87" s="210"/>
      <c r="DGO87" s="210"/>
      <c r="DGP87" s="265"/>
      <c r="DGQ87" s="266"/>
      <c r="DGR87" s="266"/>
      <c r="DGS87" s="267"/>
      <c r="DGT87" s="210"/>
      <c r="DGU87" s="268"/>
      <c r="DGV87" s="210"/>
      <c r="DGW87" s="210"/>
      <c r="DGX87" s="210"/>
      <c r="DGY87" s="210"/>
      <c r="DGZ87" s="265"/>
      <c r="DHA87" s="266"/>
      <c r="DHB87" s="266"/>
      <c r="DHC87" s="267"/>
      <c r="DHD87" s="210"/>
      <c r="DHE87" s="268"/>
      <c r="DHF87" s="210"/>
      <c r="DHG87" s="210"/>
      <c r="DHH87" s="210"/>
      <c r="DHI87" s="210"/>
      <c r="DHJ87" s="265"/>
      <c r="DHK87" s="266"/>
      <c r="DHL87" s="266"/>
      <c r="DHM87" s="267"/>
      <c r="DHN87" s="210"/>
      <c r="DHO87" s="268"/>
      <c r="DHP87" s="210"/>
      <c r="DHQ87" s="210"/>
      <c r="DHR87" s="210"/>
      <c r="DHS87" s="210"/>
      <c r="DHT87" s="265"/>
      <c r="DHU87" s="266"/>
      <c r="DHV87" s="266"/>
      <c r="DHW87" s="267"/>
      <c r="DHX87" s="210"/>
      <c r="DHY87" s="268"/>
      <c r="DHZ87" s="210"/>
      <c r="DIA87" s="210"/>
      <c r="DIB87" s="210"/>
      <c r="DIC87" s="210"/>
      <c r="DID87" s="265"/>
      <c r="DIE87" s="266"/>
      <c r="DIF87" s="266"/>
      <c r="DIG87" s="267"/>
      <c r="DIH87" s="210"/>
      <c r="DII87" s="268"/>
      <c r="DIJ87" s="210"/>
      <c r="DIK87" s="210"/>
      <c r="DIL87" s="210"/>
      <c r="DIM87" s="210"/>
      <c r="DIN87" s="265"/>
      <c r="DIO87" s="266"/>
      <c r="DIP87" s="266"/>
      <c r="DIQ87" s="267"/>
      <c r="DIR87" s="210"/>
      <c r="DIS87" s="268"/>
      <c r="DIT87" s="210"/>
      <c r="DIU87" s="210"/>
      <c r="DIV87" s="210"/>
      <c r="DIW87" s="210"/>
      <c r="DIX87" s="265"/>
      <c r="DIY87" s="266"/>
      <c r="DIZ87" s="266"/>
      <c r="DJA87" s="267"/>
      <c r="DJB87" s="210"/>
      <c r="DJC87" s="268"/>
      <c r="DJD87" s="210"/>
      <c r="DJE87" s="210"/>
      <c r="DJF87" s="210"/>
      <c r="DJG87" s="210"/>
      <c r="DJH87" s="265"/>
      <c r="DJI87" s="266"/>
      <c r="DJJ87" s="266"/>
      <c r="DJK87" s="267"/>
      <c r="DJL87" s="210"/>
      <c r="DJM87" s="268"/>
      <c r="DJN87" s="210"/>
      <c r="DJO87" s="210"/>
      <c r="DJP87" s="210"/>
      <c r="DJQ87" s="210"/>
      <c r="DJR87" s="265"/>
      <c r="DJS87" s="266"/>
      <c r="DJT87" s="266"/>
      <c r="DJU87" s="267"/>
      <c r="DJV87" s="210"/>
      <c r="DJW87" s="268"/>
      <c r="DJX87" s="210"/>
      <c r="DJY87" s="210"/>
      <c r="DJZ87" s="210"/>
      <c r="DKA87" s="210"/>
      <c r="DKB87" s="265"/>
      <c r="DKC87" s="266"/>
      <c r="DKD87" s="266"/>
      <c r="DKE87" s="267"/>
      <c r="DKF87" s="210"/>
      <c r="DKG87" s="268"/>
      <c r="DKH87" s="210"/>
      <c r="DKI87" s="210"/>
      <c r="DKJ87" s="210"/>
      <c r="DKK87" s="210"/>
      <c r="DKL87" s="265"/>
      <c r="DKM87" s="266"/>
      <c r="DKN87" s="266"/>
      <c r="DKO87" s="267"/>
      <c r="DKP87" s="210"/>
      <c r="DKQ87" s="268"/>
      <c r="DKR87" s="210"/>
      <c r="DKS87" s="210"/>
      <c r="DKT87" s="210"/>
      <c r="DKU87" s="210"/>
      <c r="DKV87" s="265"/>
      <c r="DKW87" s="266"/>
      <c r="DKX87" s="266"/>
      <c r="DKY87" s="267"/>
      <c r="DKZ87" s="210"/>
      <c r="DLA87" s="268"/>
      <c r="DLB87" s="210"/>
      <c r="DLC87" s="210"/>
      <c r="DLD87" s="210"/>
      <c r="DLE87" s="210"/>
      <c r="DLF87" s="265"/>
      <c r="DLG87" s="266"/>
      <c r="DLH87" s="266"/>
      <c r="DLI87" s="267"/>
      <c r="DLJ87" s="210"/>
      <c r="DLK87" s="268"/>
      <c r="DLL87" s="210"/>
      <c r="DLM87" s="210"/>
      <c r="DLN87" s="210"/>
      <c r="DLO87" s="210"/>
      <c r="DLP87" s="265"/>
      <c r="DLQ87" s="266"/>
      <c r="DLR87" s="266"/>
      <c r="DLS87" s="267"/>
      <c r="DLT87" s="210"/>
      <c r="DLU87" s="268"/>
      <c r="DLV87" s="210"/>
      <c r="DLW87" s="210"/>
      <c r="DLX87" s="210"/>
      <c r="DLY87" s="210"/>
      <c r="DLZ87" s="265"/>
      <c r="DMA87" s="266"/>
      <c r="DMB87" s="266"/>
      <c r="DMC87" s="267"/>
      <c r="DMD87" s="210"/>
      <c r="DME87" s="268"/>
      <c r="DMF87" s="210"/>
      <c r="DMG87" s="210"/>
      <c r="DMH87" s="210"/>
      <c r="DMI87" s="210"/>
      <c r="DMJ87" s="265"/>
      <c r="DMK87" s="266"/>
      <c r="DML87" s="266"/>
      <c r="DMM87" s="267"/>
      <c r="DMN87" s="210"/>
      <c r="DMO87" s="268"/>
      <c r="DMP87" s="210"/>
      <c r="DMQ87" s="210"/>
      <c r="DMR87" s="210"/>
      <c r="DMS87" s="210"/>
      <c r="DMT87" s="265"/>
      <c r="DMU87" s="266"/>
      <c r="DMV87" s="266"/>
      <c r="DMW87" s="267"/>
      <c r="DMX87" s="210"/>
      <c r="DMY87" s="268"/>
      <c r="DMZ87" s="210"/>
      <c r="DNA87" s="210"/>
      <c r="DNB87" s="210"/>
      <c r="DNC87" s="210"/>
      <c r="DND87" s="265"/>
      <c r="DNE87" s="266"/>
      <c r="DNF87" s="266"/>
      <c r="DNG87" s="267"/>
      <c r="DNH87" s="210"/>
      <c r="DNI87" s="268"/>
      <c r="DNJ87" s="210"/>
      <c r="DNK87" s="210"/>
      <c r="DNL87" s="210"/>
      <c r="DNM87" s="210"/>
      <c r="DNN87" s="265"/>
      <c r="DNO87" s="266"/>
      <c r="DNP87" s="266"/>
      <c r="DNQ87" s="267"/>
      <c r="DNR87" s="210"/>
      <c r="DNS87" s="268"/>
      <c r="DNT87" s="210"/>
      <c r="DNU87" s="210"/>
      <c r="DNV87" s="210"/>
      <c r="DNW87" s="210"/>
      <c r="DNX87" s="265"/>
      <c r="DNY87" s="266"/>
      <c r="DNZ87" s="266"/>
      <c r="DOA87" s="267"/>
      <c r="DOB87" s="210"/>
      <c r="DOC87" s="268"/>
      <c r="DOD87" s="210"/>
      <c r="DOE87" s="210"/>
      <c r="DOF87" s="210"/>
      <c r="DOG87" s="210"/>
      <c r="DOH87" s="265"/>
      <c r="DOI87" s="266"/>
      <c r="DOJ87" s="266"/>
      <c r="DOK87" s="267"/>
      <c r="DOL87" s="210"/>
      <c r="DOM87" s="268"/>
      <c r="DON87" s="210"/>
      <c r="DOO87" s="210"/>
      <c r="DOP87" s="210"/>
      <c r="DOQ87" s="210"/>
      <c r="DOR87" s="265"/>
      <c r="DOS87" s="266"/>
      <c r="DOT87" s="266"/>
      <c r="DOU87" s="267"/>
      <c r="DOV87" s="210"/>
      <c r="DOW87" s="268"/>
      <c r="DOX87" s="210"/>
      <c r="DOY87" s="210"/>
      <c r="DOZ87" s="210"/>
      <c r="DPA87" s="210"/>
      <c r="DPB87" s="265"/>
      <c r="DPC87" s="266"/>
      <c r="DPD87" s="266"/>
      <c r="DPE87" s="267"/>
      <c r="DPF87" s="210"/>
      <c r="DPG87" s="268"/>
      <c r="DPH87" s="210"/>
      <c r="DPI87" s="210"/>
      <c r="DPJ87" s="210"/>
      <c r="DPK87" s="210"/>
      <c r="DPL87" s="265"/>
      <c r="DPM87" s="266"/>
      <c r="DPN87" s="266"/>
      <c r="DPO87" s="267"/>
      <c r="DPP87" s="210"/>
      <c r="DPQ87" s="268"/>
      <c r="DPR87" s="210"/>
      <c r="DPS87" s="210"/>
      <c r="DPT87" s="210"/>
      <c r="DPU87" s="210"/>
      <c r="DPV87" s="265"/>
      <c r="DPW87" s="266"/>
      <c r="DPX87" s="266"/>
      <c r="DPY87" s="267"/>
      <c r="DPZ87" s="210"/>
      <c r="DQA87" s="268"/>
      <c r="DQB87" s="210"/>
      <c r="DQC87" s="210"/>
      <c r="DQD87" s="210"/>
      <c r="DQE87" s="210"/>
      <c r="DQF87" s="265"/>
      <c r="DQG87" s="266"/>
      <c r="DQH87" s="266"/>
      <c r="DQI87" s="267"/>
      <c r="DQJ87" s="210"/>
      <c r="DQK87" s="268"/>
      <c r="DQL87" s="210"/>
      <c r="DQM87" s="210"/>
      <c r="DQN87" s="210"/>
      <c r="DQO87" s="210"/>
      <c r="DQP87" s="265"/>
      <c r="DQQ87" s="266"/>
      <c r="DQR87" s="266"/>
      <c r="DQS87" s="267"/>
      <c r="DQT87" s="210"/>
      <c r="DQU87" s="268"/>
      <c r="DQV87" s="210"/>
      <c r="DQW87" s="210"/>
      <c r="DQX87" s="210"/>
      <c r="DQY87" s="210"/>
      <c r="DQZ87" s="265"/>
      <c r="DRA87" s="266"/>
      <c r="DRB87" s="266"/>
      <c r="DRC87" s="267"/>
      <c r="DRD87" s="210"/>
      <c r="DRE87" s="268"/>
      <c r="DRF87" s="210"/>
      <c r="DRG87" s="210"/>
      <c r="DRH87" s="210"/>
      <c r="DRI87" s="210"/>
      <c r="DRJ87" s="265"/>
      <c r="DRK87" s="266"/>
      <c r="DRL87" s="266"/>
      <c r="DRM87" s="267"/>
      <c r="DRN87" s="210"/>
      <c r="DRO87" s="268"/>
      <c r="DRP87" s="210"/>
      <c r="DRQ87" s="210"/>
      <c r="DRR87" s="210"/>
      <c r="DRS87" s="210"/>
      <c r="DRT87" s="265"/>
      <c r="DRU87" s="266"/>
      <c r="DRV87" s="266"/>
      <c r="DRW87" s="267"/>
      <c r="DRX87" s="210"/>
      <c r="DRY87" s="268"/>
      <c r="DRZ87" s="210"/>
      <c r="DSA87" s="210"/>
      <c r="DSB87" s="210"/>
      <c r="DSC87" s="210"/>
      <c r="DSD87" s="265"/>
      <c r="DSE87" s="266"/>
      <c r="DSF87" s="266"/>
      <c r="DSG87" s="267"/>
      <c r="DSH87" s="210"/>
      <c r="DSI87" s="268"/>
      <c r="DSJ87" s="210"/>
      <c r="DSK87" s="210"/>
      <c r="DSL87" s="210"/>
      <c r="DSM87" s="210"/>
      <c r="DSN87" s="265"/>
      <c r="DSO87" s="266"/>
      <c r="DSP87" s="266"/>
      <c r="DSQ87" s="267"/>
      <c r="DSR87" s="210"/>
      <c r="DSS87" s="268"/>
      <c r="DST87" s="210"/>
      <c r="DSU87" s="210"/>
      <c r="DSV87" s="210"/>
      <c r="DSW87" s="210"/>
      <c r="DSX87" s="265"/>
      <c r="DSY87" s="266"/>
      <c r="DSZ87" s="266"/>
      <c r="DTA87" s="267"/>
      <c r="DTB87" s="210"/>
      <c r="DTC87" s="268"/>
      <c r="DTD87" s="210"/>
      <c r="DTE87" s="210"/>
      <c r="DTF87" s="210"/>
      <c r="DTG87" s="210"/>
      <c r="DTH87" s="265"/>
      <c r="DTI87" s="266"/>
      <c r="DTJ87" s="266"/>
      <c r="DTK87" s="267"/>
      <c r="DTL87" s="210"/>
      <c r="DTM87" s="268"/>
      <c r="DTN87" s="210"/>
      <c r="DTO87" s="210"/>
      <c r="DTP87" s="210"/>
      <c r="DTQ87" s="210"/>
      <c r="DTR87" s="265"/>
      <c r="DTS87" s="266"/>
      <c r="DTT87" s="266"/>
      <c r="DTU87" s="267"/>
      <c r="DTV87" s="210"/>
      <c r="DTW87" s="268"/>
      <c r="DTX87" s="210"/>
      <c r="DTY87" s="210"/>
      <c r="DTZ87" s="210"/>
      <c r="DUA87" s="210"/>
      <c r="DUB87" s="265"/>
      <c r="DUC87" s="266"/>
      <c r="DUD87" s="266"/>
      <c r="DUE87" s="267"/>
      <c r="DUF87" s="210"/>
      <c r="DUG87" s="268"/>
      <c r="DUH87" s="210"/>
      <c r="DUI87" s="210"/>
      <c r="DUJ87" s="210"/>
      <c r="DUK87" s="210"/>
      <c r="DUL87" s="265"/>
      <c r="DUM87" s="266"/>
      <c r="DUN87" s="266"/>
      <c r="DUO87" s="267"/>
      <c r="DUP87" s="210"/>
      <c r="DUQ87" s="268"/>
      <c r="DUR87" s="210"/>
      <c r="DUS87" s="210"/>
      <c r="DUT87" s="210"/>
      <c r="DUU87" s="210"/>
      <c r="DUV87" s="265"/>
      <c r="DUW87" s="266"/>
      <c r="DUX87" s="266"/>
      <c r="DUY87" s="267"/>
      <c r="DUZ87" s="210"/>
      <c r="DVA87" s="268"/>
      <c r="DVB87" s="210"/>
      <c r="DVC87" s="210"/>
      <c r="DVD87" s="210"/>
      <c r="DVE87" s="210"/>
      <c r="DVF87" s="265"/>
      <c r="DVG87" s="266"/>
      <c r="DVH87" s="266"/>
      <c r="DVI87" s="267"/>
      <c r="DVJ87" s="210"/>
      <c r="DVK87" s="268"/>
      <c r="DVL87" s="210"/>
      <c r="DVM87" s="210"/>
      <c r="DVN87" s="210"/>
      <c r="DVO87" s="210"/>
      <c r="DVP87" s="265"/>
      <c r="DVQ87" s="266"/>
      <c r="DVR87" s="266"/>
      <c r="DVS87" s="267"/>
      <c r="DVT87" s="210"/>
      <c r="DVU87" s="268"/>
      <c r="DVV87" s="210"/>
      <c r="DVW87" s="210"/>
      <c r="DVX87" s="210"/>
      <c r="DVY87" s="210"/>
      <c r="DVZ87" s="265"/>
      <c r="DWA87" s="266"/>
      <c r="DWB87" s="266"/>
      <c r="DWC87" s="267"/>
      <c r="DWD87" s="210"/>
      <c r="DWE87" s="268"/>
      <c r="DWF87" s="210"/>
      <c r="DWG87" s="210"/>
      <c r="DWH87" s="210"/>
      <c r="DWI87" s="210"/>
      <c r="DWJ87" s="265"/>
      <c r="DWK87" s="266"/>
      <c r="DWL87" s="266"/>
      <c r="DWM87" s="267"/>
      <c r="DWN87" s="210"/>
      <c r="DWO87" s="268"/>
      <c r="DWP87" s="210"/>
      <c r="DWQ87" s="210"/>
      <c r="DWR87" s="210"/>
      <c r="DWS87" s="210"/>
      <c r="DWT87" s="265"/>
      <c r="DWU87" s="266"/>
      <c r="DWV87" s="266"/>
      <c r="DWW87" s="267"/>
      <c r="DWX87" s="210"/>
      <c r="DWY87" s="268"/>
      <c r="DWZ87" s="210"/>
      <c r="DXA87" s="210"/>
      <c r="DXB87" s="210"/>
      <c r="DXC87" s="210"/>
      <c r="DXD87" s="265"/>
      <c r="DXE87" s="266"/>
      <c r="DXF87" s="266"/>
      <c r="DXG87" s="267"/>
      <c r="DXH87" s="210"/>
      <c r="DXI87" s="268"/>
      <c r="DXJ87" s="210"/>
      <c r="DXK87" s="210"/>
      <c r="DXL87" s="210"/>
      <c r="DXM87" s="210"/>
      <c r="DXN87" s="265"/>
      <c r="DXO87" s="266"/>
      <c r="DXP87" s="266"/>
      <c r="DXQ87" s="267"/>
      <c r="DXR87" s="210"/>
      <c r="DXS87" s="268"/>
      <c r="DXT87" s="210"/>
      <c r="DXU87" s="210"/>
      <c r="DXV87" s="210"/>
      <c r="DXW87" s="210"/>
      <c r="DXX87" s="265"/>
      <c r="DXY87" s="266"/>
      <c r="DXZ87" s="266"/>
      <c r="DYA87" s="267"/>
      <c r="DYB87" s="210"/>
      <c r="DYC87" s="268"/>
      <c r="DYD87" s="210"/>
      <c r="DYE87" s="210"/>
      <c r="DYF87" s="210"/>
      <c r="DYG87" s="210"/>
      <c r="DYH87" s="265"/>
      <c r="DYI87" s="266"/>
      <c r="DYJ87" s="266"/>
      <c r="DYK87" s="267"/>
      <c r="DYL87" s="210"/>
      <c r="DYM87" s="268"/>
      <c r="DYN87" s="210"/>
      <c r="DYO87" s="210"/>
      <c r="DYP87" s="210"/>
      <c r="DYQ87" s="210"/>
      <c r="DYR87" s="265"/>
      <c r="DYS87" s="266"/>
      <c r="DYT87" s="266"/>
      <c r="DYU87" s="267"/>
      <c r="DYV87" s="210"/>
      <c r="DYW87" s="268"/>
      <c r="DYX87" s="210"/>
      <c r="DYY87" s="210"/>
      <c r="DYZ87" s="210"/>
      <c r="DZA87" s="210"/>
      <c r="DZB87" s="265"/>
      <c r="DZC87" s="266"/>
      <c r="DZD87" s="266"/>
      <c r="DZE87" s="267"/>
      <c r="DZF87" s="210"/>
      <c r="DZG87" s="268"/>
      <c r="DZH87" s="210"/>
      <c r="DZI87" s="210"/>
      <c r="DZJ87" s="210"/>
      <c r="DZK87" s="210"/>
      <c r="DZL87" s="265"/>
      <c r="DZM87" s="266"/>
      <c r="DZN87" s="266"/>
      <c r="DZO87" s="267"/>
      <c r="DZP87" s="210"/>
      <c r="DZQ87" s="268"/>
      <c r="DZR87" s="210"/>
      <c r="DZS87" s="210"/>
      <c r="DZT87" s="210"/>
      <c r="DZU87" s="210"/>
      <c r="DZV87" s="265"/>
      <c r="DZW87" s="266"/>
      <c r="DZX87" s="266"/>
      <c r="DZY87" s="267"/>
      <c r="DZZ87" s="210"/>
      <c r="EAA87" s="268"/>
      <c r="EAB87" s="210"/>
      <c r="EAC87" s="210"/>
      <c r="EAD87" s="210"/>
      <c r="EAE87" s="210"/>
      <c r="EAF87" s="265"/>
      <c r="EAG87" s="266"/>
      <c r="EAH87" s="266"/>
      <c r="EAI87" s="267"/>
      <c r="EAJ87" s="210"/>
      <c r="EAK87" s="268"/>
      <c r="EAL87" s="210"/>
      <c r="EAM87" s="210"/>
      <c r="EAN87" s="210"/>
      <c r="EAO87" s="210"/>
      <c r="EAP87" s="265"/>
      <c r="EAQ87" s="266"/>
      <c r="EAR87" s="266"/>
      <c r="EAS87" s="267"/>
      <c r="EAT87" s="210"/>
      <c r="EAU87" s="268"/>
      <c r="EAV87" s="210"/>
      <c r="EAW87" s="210"/>
      <c r="EAX87" s="210"/>
      <c r="EAY87" s="210"/>
      <c r="EAZ87" s="265"/>
      <c r="EBA87" s="266"/>
      <c r="EBB87" s="266"/>
      <c r="EBC87" s="267"/>
      <c r="EBD87" s="210"/>
      <c r="EBE87" s="268"/>
      <c r="EBF87" s="210"/>
      <c r="EBG87" s="210"/>
      <c r="EBH87" s="210"/>
      <c r="EBI87" s="210"/>
      <c r="EBJ87" s="265"/>
      <c r="EBK87" s="266"/>
      <c r="EBL87" s="266"/>
      <c r="EBM87" s="267"/>
      <c r="EBN87" s="210"/>
      <c r="EBO87" s="268"/>
      <c r="EBP87" s="210"/>
      <c r="EBQ87" s="210"/>
      <c r="EBR87" s="210"/>
      <c r="EBS87" s="210"/>
      <c r="EBT87" s="265"/>
      <c r="EBU87" s="266"/>
      <c r="EBV87" s="266"/>
      <c r="EBW87" s="267"/>
      <c r="EBX87" s="210"/>
      <c r="EBY87" s="268"/>
      <c r="EBZ87" s="210"/>
      <c r="ECA87" s="210"/>
      <c r="ECB87" s="210"/>
      <c r="ECC87" s="210"/>
      <c r="ECD87" s="265"/>
      <c r="ECE87" s="266"/>
      <c r="ECF87" s="266"/>
      <c r="ECG87" s="267"/>
      <c r="ECH87" s="210"/>
      <c r="ECI87" s="268"/>
      <c r="ECJ87" s="210"/>
      <c r="ECK87" s="210"/>
      <c r="ECL87" s="210"/>
      <c r="ECM87" s="210"/>
      <c r="ECN87" s="265"/>
      <c r="ECO87" s="266"/>
      <c r="ECP87" s="266"/>
      <c r="ECQ87" s="267"/>
      <c r="ECR87" s="210"/>
      <c r="ECS87" s="268"/>
      <c r="ECT87" s="210"/>
      <c r="ECU87" s="210"/>
      <c r="ECV87" s="210"/>
      <c r="ECW87" s="210"/>
      <c r="ECX87" s="265"/>
      <c r="ECY87" s="266"/>
      <c r="ECZ87" s="266"/>
      <c r="EDA87" s="267"/>
      <c r="EDB87" s="210"/>
      <c r="EDC87" s="268"/>
      <c r="EDD87" s="210"/>
      <c r="EDE87" s="210"/>
      <c r="EDF87" s="210"/>
      <c r="EDG87" s="210"/>
      <c r="EDH87" s="265"/>
      <c r="EDI87" s="266"/>
      <c r="EDJ87" s="266"/>
      <c r="EDK87" s="267"/>
      <c r="EDL87" s="210"/>
      <c r="EDM87" s="268"/>
      <c r="EDN87" s="210"/>
      <c r="EDO87" s="210"/>
      <c r="EDP87" s="210"/>
      <c r="EDQ87" s="210"/>
      <c r="EDR87" s="265"/>
      <c r="EDS87" s="266"/>
      <c r="EDT87" s="266"/>
      <c r="EDU87" s="267"/>
      <c r="EDV87" s="210"/>
      <c r="EDW87" s="268"/>
      <c r="EDX87" s="210"/>
      <c r="EDY87" s="210"/>
      <c r="EDZ87" s="210"/>
      <c r="EEA87" s="210"/>
      <c r="EEB87" s="265"/>
      <c r="EEC87" s="266"/>
      <c r="EED87" s="266"/>
      <c r="EEE87" s="267"/>
      <c r="EEF87" s="210"/>
      <c r="EEG87" s="268"/>
      <c r="EEH87" s="210"/>
      <c r="EEI87" s="210"/>
      <c r="EEJ87" s="210"/>
      <c r="EEK87" s="210"/>
      <c r="EEL87" s="265"/>
      <c r="EEM87" s="266"/>
      <c r="EEN87" s="266"/>
      <c r="EEO87" s="267"/>
      <c r="EEP87" s="210"/>
      <c r="EEQ87" s="268"/>
      <c r="EER87" s="210"/>
      <c r="EES87" s="210"/>
      <c r="EET87" s="210"/>
      <c r="EEU87" s="210"/>
      <c r="EEV87" s="265"/>
      <c r="EEW87" s="266"/>
      <c r="EEX87" s="266"/>
      <c r="EEY87" s="267"/>
      <c r="EEZ87" s="210"/>
      <c r="EFA87" s="268"/>
      <c r="EFB87" s="210"/>
      <c r="EFC87" s="210"/>
      <c r="EFD87" s="210"/>
      <c r="EFE87" s="210"/>
      <c r="EFF87" s="265"/>
      <c r="EFG87" s="266"/>
      <c r="EFH87" s="266"/>
      <c r="EFI87" s="267"/>
      <c r="EFJ87" s="210"/>
      <c r="EFK87" s="268"/>
      <c r="EFL87" s="210"/>
      <c r="EFM87" s="210"/>
      <c r="EFN87" s="210"/>
      <c r="EFO87" s="210"/>
      <c r="EFP87" s="265"/>
      <c r="EFQ87" s="266"/>
      <c r="EFR87" s="266"/>
      <c r="EFS87" s="267"/>
      <c r="EFT87" s="210"/>
      <c r="EFU87" s="268"/>
      <c r="EFV87" s="210"/>
      <c r="EFW87" s="210"/>
      <c r="EFX87" s="210"/>
      <c r="EFY87" s="210"/>
      <c r="EFZ87" s="265"/>
      <c r="EGA87" s="266"/>
      <c r="EGB87" s="266"/>
      <c r="EGC87" s="267"/>
      <c r="EGD87" s="210"/>
      <c r="EGE87" s="268"/>
      <c r="EGF87" s="210"/>
      <c r="EGG87" s="210"/>
      <c r="EGH87" s="210"/>
      <c r="EGI87" s="210"/>
      <c r="EGJ87" s="265"/>
      <c r="EGK87" s="266"/>
      <c r="EGL87" s="266"/>
      <c r="EGM87" s="267"/>
      <c r="EGN87" s="210"/>
      <c r="EGO87" s="268"/>
      <c r="EGP87" s="210"/>
      <c r="EGQ87" s="210"/>
      <c r="EGR87" s="210"/>
      <c r="EGS87" s="210"/>
      <c r="EGT87" s="265"/>
      <c r="EGU87" s="266"/>
      <c r="EGV87" s="266"/>
      <c r="EGW87" s="267"/>
      <c r="EGX87" s="210"/>
      <c r="EGY87" s="268"/>
      <c r="EGZ87" s="210"/>
      <c r="EHA87" s="210"/>
      <c r="EHB87" s="210"/>
      <c r="EHC87" s="210"/>
      <c r="EHD87" s="265"/>
      <c r="EHE87" s="266"/>
      <c r="EHF87" s="266"/>
      <c r="EHG87" s="267"/>
      <c r="EHH87" s="210"/>
      <c r="EHI87" s="268"/>
      <c r="EHJ87" s="210"/>
      <c r="EHK87" s="210"/>
      <c r="EHL87" s="210"/>
      <c r="EHM87" s="210"/>
      <c r="EHN87" s="265"/>
      <c r="EHO87" s="266"/>
      <c r="EHP87" s="266"/>
      <c r="EHQ87" s="267"/>
      <c r="EHR87" s="210"/>
      <c r="EHS87" s="268"/>
      <c r="EHT87" s="210"/>
      <c r="EHU87" s="210"/>
      <c r="EHV87" s="210"/>
      <c r="EHW87" s="210"/>
      <c r="EHX87" s="265"/>
      <c r="EHY87" s="266"/>
      <c r="EHZ87" s="266"/>
      <c r="EIA87" s="267"/>
      <c r="EIB87" s="210"/>
      <c r="EIC87" s="268"/>
      <c r="EID87" s="210"/>
      <c r="EIE87" s="210"/>
      <c r="EIF87" s="210"/>
      <c r="EIG87" s="210"/>
      <c r="EIH87" s="265"/>
      <c r="EII87" s="266"/>
      <c r="EIJ87" s="266"/>
      <c r="EIK87" s="267"/>
      <c r="EIL87" s="210"/>
      <c r="EIM87" s="268"/>
      <c r="EIN87" s="210"/>
      <c r="EIO87" s="210"/>
      <c r="EIP87" s="210"/>
      <c r="EIQ87" s="210"/>
      <c r="EIR87" s="265"/>
      <c r="EIS87" s="266"/>
      <c r="EIT87" s="266"/>
      <c r="EIU87" s="267"/>
      <c r="EIV87" s="210"/>
      <c r="EIW87" s="268"/>
      <c r="EIX87" s="210"/>
      <c r="EIY87" s="210"/>
      <c r="EIZ87" s="210"/>
      <c r="EJA87" s="210"/>
      <c r="EJB87" s="265"/>
      <c r="EJC87" s="266"/>
      <c r="EJD87" s="266"/>
      <c r="EJE87" s="267"/>
      <c r="EJF87" s="210"/>
      <c r="EJG87" s="268"/>
      <c r="EJH87" s="210"/>
      <c r="EJI87" s="210"/>
      <c r="EJJ87" s="210"/>
      <c r="EJK87" s="210"/>
      <c r="EJL87" s="265"/>
      <c r="EJM87" s="266"/>
      <c r="EJN87" s="266"/>
      <c r="EJO87" s="267"/>
      <c r="EJP87" s="210"/>
      <c r="EJQ87" s="268"/>
      <c r="EJR87" s="210"/>
      <c r="EJS87" s="210"/>
      <c r="EJT87" s="210"/>
      <c r="EJU87" s="210"/>
      <c r="EJV87" s="265"/>
      <c r="EJW87" s="266"/>
      <c r="EJX87" s="266"/>
      <c r="EJY87" s="267"/>
      <c r="EJZ87" s="210"/>
      <c r="EKA87" s="268"/>
      <c r="EKB87" s="210"/>
      <c r="EKC87" s="210"/>
      <c r="EKD87" s="210"/>
      <c r="EKE87" s="210"/>
      <c r="EKF87" s="265"/>
      <c r="EKG87" s="266"/>
      <c r="EKH87" s="266"/>
      <c r="EKI87" s="267"/>
      <c r="EKJ87" s="210"/>
      <c r="EKK87" s="268"/>
      <c r="EKL87" s="210"/>
      <c r="EKM87" s="210"/>
      <c r="EKN87" s="210"/>
      <c r="EKO87" s="210"/>
      <c r="EKP87" s="265"/>
      <c r="EKQ87" s="266"/>
      <c r="EKR87" s="266"/>
      <c r="EKS87" s="267"/>
      <c r="EKT87" s="210"/>
      <c r="EKU87" s="268"/>
      <c r="EKV87" s="210"/>
      <c r="EKW87" s="210"/>
      <c r="EKX87" s="210"/>
      <c r="EKY87" s="210"/>
      <c r="EKZ87" s="265"/>
      <c r="ELA87" s="266"/>
      <c r="ELB87" s="266"/>
      <c r="ELC87" s="267"/>
      <c r="ELD87" s="210"/>
      <c r="ELE87" s="268"/>
      <c r="ELF87" s="210"/>
      <c r="ELG87" s="210"/>
      <c r="ELH87" s="210"/>
      <c r="ELI87" s="210"/>
      <c r="ELJ87" s="265"/>
      <c r="ELK87" s="266"/>
      <c r="ELL87" s="266"/>
      <c r="ELM87" s="267"/>
      <c r="ELN87" s="210"/>
      <c r="ELO87" s="268"/>
      <c r="ELP87" s="210"/>
      <c r="ELQ87" s="210"/>
      <c r="ELR87" s="210"/>
      <c r="ELS87" s="210"/>
      <c r="ELT87" s="265"/>
      <c r="ELU87" s="266"/>
      <c r="ELV87" s="266"/>
      <c r="ELW87" s="267"/>
      <c r="ELX87" s="210"/>
      <c r="ELY87" s="268"/>
      <c r="ELZ87" s="210"/>
      <c r="EMA87" s="210"/>
      <c r="EMB87" s="210"/>
      <c r="EMC87" s="210"/>
      <c r="EMD87" s="265"/>
      <c r="EME87" s="266"/>
      <c r="EMF87" s="266"/>
      <c r="EMG87" s="267"/>
      <c r="EMH87" s="210"/>
      <c r="EMI87" s="268"/>
      <c r="EMJ87" s="210"/>
      <c r="EMK87" s="210"/>
      <c r="EML87" s="210"/>
      <c r="EMM87" s="210"/>
      <c r="EMN87" s="265"/>
      <c r="EMO87" s="266"/>
      <c r="EMP87" s="266"/>
      <c r="EMQ87" s="267"/>
      <c r="EMR87" s="210"/>
      <c r="EMS87" s="268"/>
      <c r="EMT87" s="210"/>
      <c r="EMU87" s="210"/>
      <c r="EMV87" s="210"/>
      <c r="EMW87" s="210"/>
      <c r="EMX87" s="265"/>
      <c r="EMY87" s="266"/>
      <c r="EMZ87" s="266"/>
      <c r="ENA87" s="267"/>
      <c r="ENB87" s="210"/>
      <c r="ENC87" s="268"/>
      <c r="END87" s="210"/>
      <c r="ENE87" s="210"/>
      <c r="ENF87" s="210"/>
      <c r="ENG87" s="210"/>
      <c r="ENH87" s="265"/>
      <c r="ENI87" s="266"/>
      <c r="ENJ87" s="266"/>
      <c r="ENK87" s="267"/>
      <c r="ENL87" s="210"/>
      <c r="ENM87" s="268"/>
      <c r="ENN87" s="210"/>
      <c r="ENO87" s="210"/>
      <c r="ENP87" s="210"/>
      <c r="ENQ87" s="210"/>
      <c r="ENR87" s="265"/>
      <c r="ENS87" s="266"/>
      <c r="ENT87" s="266"/>
      <c r="ENU87" s="267"/>
      <c r="ENV87" s="210"/>
      <c r="ENW87" s="268"/>
      <c r="ENX87" s="210"/>
      <c r="ENY87" s="210"/>
      <c r="ENZ87" s="210"/>
      <c r="EOA87" s="210"/>
      <c r="EOB87" s="265"/>
      <c r="EOC87" s="266"/>
      <c r="EOD87" s="266"/>
      <c r="EOE87" s="267"/>
      <c r="EOF87" s="210"/>
      <c r="EOG87" s="268"/>
      <c r="EOH87" s="210"/>
      <c r="EOI87" s="210"/>
      <c r="EOJ87" s="210"/>
      <c r="EOK87" s="210"/>
      <c r="EOL87" s="265"/>
      <c r="EOM87" s="266"/>
      <c r="EON87" s="266"/>
      <c r="EOO87" s="267"/>
      <c r="EOP87" s="210"/>
      <c r="EOQ87" s="268"/>
      <c r="EOR87" s="210"/>
      <c r="EOS87" s="210"/>
      <c r="EOT87" s="210"/>
      <c r="EOU87" s="210"/>
      <c r="EOV87" s="265"/>
      <c r="EOW87" s="266"/>
      <c r="EOX87" s="266"/>
      <c r="EOY87" s="267"/>
      <c r="EOZ87" s="210"/>
      <c r="EPA87" s="268"/>
      <c r="EPB87" s="210"/>
      <c r="EPC87" s="210"/>
      <c r="EPD87" s="210"/>
      <c r="EPE87" s="210"/>
      <c r="EPF87" s="265"/>
      <c r="EPG87" s="266"/>
      <c r="EPH87" s="266"/>
      <c r="EPI87" s="267"/>
      <c r="EPJ87" s="210"/>
      <c r="EPK87" s="268"/>
      <c r="EPL87" s="210"/>
      <c r="EPM87" s="210"/>
      <c r="EPN87" s="210"/>
      <c r="EPO87" s="210"/>
      <c r="EPP87" s="265"/>
      <c r="EPQ87" s="266"/>
      <c r="EPR87" s="266"/>
      <c r="EPS87" s="267"/>
      <c r="EPT87" s="210"/>
      <c r="EPU87" s="268"/>
      <c r="EPV87" s="210"/>
      <c r="EPW87" s="210"/>
      <c r="EPX87" s="210"/>
      <c r="EPY87" s="210"/>
      <c r="EPZ87" s="265"/>
      <c r="EQA87" s="266"/>
      <c r="EQB87" s="266"/>
      <c r="EQC87" s="267"/>
      <c r="EQD87" s="210"/>
      <c r="EQE87" s="268"/>
      <c r="EQF87" s="210"/>
      <c r="EQG87" s="210"/>
      <c r="EQH87" s="210"/>
      <c r="EQI87" s="210"/>
      <c r="EQJ87" s="265"/>
      <c r="EQK87" s="266"/>
      <c r="EQL87" s="266"/>
      <c r="EQM87" s="267"/>
      <c r="EQN87" s="210"/>
      <c r="EQO87" s="268"/>
      <c r="EQP87" s="210"/>
      <c r="EQQ87" s="210"/>
      <c r="EQR87" s="210"/>
      <c r="EQS87" s="210"/>
      <c r="EQT87" s="265"/>
      <c r="EQU87" s="266"/>
      <c r="EQV87" s="266"/>
      <c r="EQW87" s="267"/>
      <c r="EQX87" s="210"/>
      <c r="EQY87" s="268"/>
      <c r="EQZ87" s="210"/>
      <c r="ERA87" s="210"/>
      <c r="ERB87" s="210"/>
      <c r="ERC87" s="210"/>
      <c r="ERD87" s="265"/>
      <c r="ERE87" s="266"/>
      <c r="ERF87" s="266"/>
      <c r="ERG87" s="267"/>
      <c r="ERH87" s="210"/>
      <c r="ERI87" s="268"/>
      <c r="ERJ87" s="210"/>
      <c r="ERK87" s="210"/>
      <c r="ERL87" s="210"/>
      <c r="ERM87" s="210"/>
      <c r="ERN87" s="265"/>
      <c r="ERO87" s="266"/>
      <c r="ERP87" s="266"/>
      <c r="ERQ87" s="267"/>
      <c r="ERR87" s="210"/>
      <c r="ERS87" s="268"/>
      <c r="ERT87" s="210"/>
      <c r="ERU87" s="210"/>
      <c r="ERV87" s="210"/>
      <c r="ERW87" s="210"/>
      <c r="ERX87" s="265"/>
      <c r="ERY87" s="266"/>
      <c r="ERZ87" s="266"/>
      <c r="ESA87" s="267"/>
      <c r="ESB87" s="210"/>
      <c r="ESC87" s="268"/>
      <c r="ESD87" s="210"/>
      <c r="ESE87" s="210"/>
      <c r="ESF87" s="210"/>
      <c r="ESG87" s="210"/>
      <c r="ESH87" s="265"/>
      <c r="ESI87" s="266"/>
      <c r="ESJ87" s="266"/>
      <c r="ESK87" s="267"/>
      <c r="ESL87" s="210"/>
      <c r="ESM87" s="268"/>
      <c r="ESN87" s="210"/>
      <c r="ESO87" s="210"/>
      <c r="ESP87" s="210"/>
      <c r="ESQ87" s="210"/>
      <c r="ESR87" s="265"/>
      <c r="ESS87" s="266"/>
      <c r="EST87" s="266"/>
      <c r="ESU87" s="267"/>
      <c r="ESV87" s="210"/>
      <c r="ESW87" s="268"/>
      <c r="ESX87" s="210"/>
      <c r="ESY87" s="210"/>
      <c r="ESZ87" s="210"/>
      <c r="ETA87" s="210"/>
      <c r="ETB87" s="265"/>
      <c r="ETC87" s="266"/>
      <c r="ETD87" s="266"/>
      <c r="ETE87" s="267"/>
      <c r="ETF87" s="210"/>
      <c r="ETG87" s="268"/>
      <c r="ETH87" s="210"/>
      <c r="ETI87" s="210"/>
      <c r="ETJ87" s="210"/>
      <c r="ETK87" s="210"/>
      <c r="ETL87" s="265"/>
      <c r="ETM87" s="266"/>
      <c r="ETN87" s="266"/>
      <c r="ETO87" s="267"/>
      <c r="ETP87" s="210"/>
      <c r="ETQ87" s="268"/>
      <c r="ETR87" s="210"/>
      <c r="ETS87" s="210"/>
      <c r="ETT87" s="210"/>
      <c r="ETU87" s="210"/>
      <c r="ETV87" s="265"/>
      <c r="ETW87" s="266"/>
      <c r="ETX87" s="266"/>
      <c r="ETY87" s="267"/>
      <c r="ETZ87" s="210"/>
      <c r="EUA87" s="268"/>
      <c r="EUB87" s="210"/>
      <c r="EUC87" s="210"/>
      <c r="EUD87" s="210"/>
      <c r="EUE87" s="210"/>
      <c r="EUF87" s="265"/>
      <c r="EUG87" s="266"/>
      <c r="EUH87" s="266"/>
      <c r="EUI87" s="267"/>
      <c r="EUJ87" s="210"/>
      <c r="EUK87" s="268"/>
      <c r="EUL87" s="210"/>
      <c r="EUM87" s="210"/>
      <c r="EUN87" s="210"/>
      <c r="EUO87" s="210"/>
      <c r="EUP87" s="265"/>
      <c r="EUQ87" s="266"/>
      <c r="EUR87" s="266"/>
      <c r="EUS87" s="267"/>
      <c r="EUT87" s="210"/>
      <c r="EUU87" s="268"/>
      <c r="EUV87" s="210"/>
      <c r="EUW87" s="210"/>
      <c r="EUX87" s="210"/>
      <c r="EUY87" s="210"/>
      <c r="EUZ87" s="265"/>
      <c r="EVA87" s="266"/>
      <c r="EVB87" s="266"/>
      <c r="EVC87" s="267"/>
      <c r="EVD87" s="210"/>
      <c r="EVE87" s="268"/>
      <c r="EVF87" s="210"/>
      <c r="EVG87" s="210"/>
      <c r="EVH87" s="210"/>
      <c r="EVI87" s="210"/>
      <c r="EVJ87" s="265"/>
      <c r="EVK87" s="266"/>
      <c r="EVL87" s="266"/>
      <c r="EVM87" s="267"/>
      <c r="EVN87" s="210"/>
      <c r="EVO87" s="268"/>
      <c r="EVP87" s="210"/>
      <c r="EVQ87" s="210"/>
      <c r="EVR87" s="210"/>
      <c r="EVS87" s="210"/>
      <c r="EVT87" s="265"/>
      <c r="EVU87" s="266"/>
      <c r="EVV87" s="266"/>
      <c r="EVW87" s="267"/>
      <c r="EVX87" s="210"/>
      <c r="EVY87" s="268"/>
      <c r="EVZ87" s="210"/>
      <c r="EWA87" s="210"/>
      <c r="EWB87" s="210"/>
      <c r="EWC87" s="210"/>
      <c r="EWD87" s="265"/>
      <c r="EWE87" s="266"/>
      <c r="EWF87" s="266"/>
      <c r="EWG87" s="267"/>
      <c r="EWH87" s="210"/>
      <c r="EWI87" s="268"/>
      <c r="EWJ87" s="210"/>
      <c r="EWK87" s="210"/>
      <c r="EWL87" s="210"/>
      <c r="EWM87" s="210"/>
      <c r="EWN87" s="265"/>
      <c r="EWO87" s="266"/>
      <c r="EWP87" s="266"/>
      <c r="EWQ87" s="267"/>
      <c r="EWR87" s="210"/>
      <c r="EWS87" s="268"/>
      <c r="EWT87" s="210"/>
      <c r="EWU87" s="210"/>
      <c r="EWV87" s="210"/>
      <c r="EWW87" s="210"/>
      <c r="EWX87" s="265"/>
      <c r="EWY87" s="266"/>
      <c r="EWZ87" s="266"/>
      <c r="EXA87" s="267"/>
      <c r="EXB87" s="210"/>
      <c r="EXC87" s="268"/>
      <c r="EXD87" s="210"/>
      <c r="EXE87" s="210"/>
      <c r="EXF87" s="210"/>
      <c r="EXG87" s="210"/>
      <c r="EXH87" s="265"/>
      <c r="EXI87" s="266"/>
      <c r="EXJ87" s="266"/>
      <c r="EXK87" s="267"/>
      <c r="EXL87" s="210"/>
      <c r="EXM87" s="268"/>
      <c r="EXN87" s="210"/>
      <c r="EXO87" s="210"/>
      <c r="EXP87" s="210"/>
      <c r="EXQ87" s="210"/>
      <c r="EXR87" s="265"/>
      <c r="EXS87" s="266"/>
      <c r="EXT87" s="266"/>
      <c r="EXU87" s="267"/>
      <c r="EXV87" s="210"/>
      <c r="EXW87" s="268"/>
      <c r="EXX87" s="210"/>
      <c r="EXY87" s="210"/>
      <c r="EXZ87" s="210"/>
      <c r="EYA87" s="210"/>
      <c r="EYB87" s="265"/>
      <c r="EYC87" s="266"/>
      <c r="EYD87" s="266"/>
      <c r="EYE87" s="267"/>
      <c r="EYF87" s="210"/>
      <c r="EYG87" s="268"/>
      <c r="EYH87" s="210"/>
      <c r="EYI87" s="210"/>
      <c r="EYJ87" s="210"/>
      <c r="EYK87" s="210"/>
      <c r="EYL87" s="265"/>
      <c r="EYM87" s="266"/>
      <c r="EYN87" s="266"/>
      <c r="EYO87" s="267"/>
      <c r="EYP87" s="210"/>
      <c r="EYQ87" s="268"/>
      <c r="EYR87" s="210"/>
      <c r="EYS87" s="210"/>
      <c r="EYT87" s="210"/>
      <c r="EYU87" s="210"/>
      <c r="EYV87" s="265"/>
      <c r="EYW87" s="266"/>
      <c r="EYX87" s="266"/>
      <c r="EYY87" s="267"/>
      <c r="EYZ87" s="210"/>
      <c r="EZA87" s="268"/>
      <c r="EZB87" s="210"/>
      <c r="EZC87" s="210"/>
      <c r="EZD87" s="210"/>
      <c r="EZE87" s="210"/>
      <c r="EZF87" s="265"/>
      <c r="EZG87" s="266"/>
      <c r="EZH87" s="266"/>
      <c r="EZI87" s="267"/>
      <c r="EZJ87" s="210"/>
      <c r="EZK87" s="268"/>
      <c r="EZL87" s="210"/>
      <c r="EZM87" s="210"/>
      <c r="EZN87" s="210"/>
      <c r="EZO87" s="210"/>
      <c r="EZP87" s="265"/>
      <c r="EZQ87" s="266"/>
      <c r="EZR87" s="266"/>
      <c r="EZS87" s="267"/>
      <c r="EZT87" s="210"/>
      <c r="EZU87" s="268"/>
      <c r="EZV87" s="210"/>
      <c r="EZW87" s="210"/>
      <c r="EZX87" s="210"/>
      <c r="EZY87" s="210"/>
      <c r="EZZ87" s="265"/>
      <c r="FAA87" s="266"/>
      <c r="FAB87" s="266"/>
      <c r="FAC87" s="267"/>
      <c r="FAD87" s="210"/>
      <c r="FAE87" s="268"/>
      <c r="FAF87" s="210"/>
      <c r="FAG87" s="210"/>
      <c r="FAH87" s="210"/>
      <c r="FAI87" s="210"/>
      <c r="FAJ87" s="265"/>
      <c r="FAK87" s="266"/>
      <c r="FAL87" s="266"/>
      <c r="FAM87" s="267"/>
      <c r="FAN87" s="210"/>
      <c r="FAO87" s="268"/>
      <c r="FAP87" s="210"/>
      <c r="FAQ87" s="210"/>
      <c r="FAR87" s="210"/>
      <c r="FAS87" s="210"/>
      <c r="FAT87" s="265"/>
      <c r="FAU87" s="266"/>
      <c r="FAV87" s="266"/>
      <c r="FAW87" s="267"/>
      <c r="FAX87" s="210"/>
      <c r="FAY87" s="268"/>
      <c r="FAZ87" s="210"/>
      <c r="FBA87" s="210"/>
      <c r="FBB87" s="210"/>
      <c r="FBC87" s="210"/>
      <c r="FBD87" s="265"/>
      <c r="FBE87" s="266"/>
      <c r="FBF87" s="266"/>
      <c r="FBG87" s="267"/>
      <c r="FBH87" s="210"/>
      <c r="FBI87" s="268"/>
      <c r="FBJ87" s="210"/>
      <c r="FBK87" s="210"/>
      <c r="FBL87" s="210"/>
      <c r="FBM87" s="210"/>
      <c r="FBN87" s="265"/>
      <c r="FBO87" s="266"/>
      <c r="FBP87" s="266"/>
      <c r="FBQ87" s="267"/>
      <c r="FBR87" s="210"/>
      <c r="FBS87" s="268"/>
      <c r="FBT87" s="210"/>
      <c r="FBU87" s="210"/>
      <c r="FBV87" s="210"/>
      <c r="FBW87" s="210"/>
      <c r="FBX87" s="265"/>
      <c r="FBY87" s="266"/>
      <c r="FBZ87" s="266"/>
      <c r="FCA87" s="267"/>
      <c r="FCB87" s="210"/>
      <c r="FCC87" s="268"/>
      <c r="FCD87" s="210"/>
      <c r="FCE87" s="210"/>
      <c r="FCF87" s="210"/>
      <c r="FCG87" s="210"/>
      <c r="FCH87" s="265"/>
      <c r="FCI87" s="266"/>
      <c r="FCJ87" s="266"/>
      <c r="FCK87" s="267"/>
      <c r="FCL87" s="210"/>
      <c r="FCM87" s="268"/>
      <c r="FCN87" s="210"/>
      <c r="FCO87" s="210"/>
      <c r="FCP87" s="210"/>
      <c r="FCQ87" s="210"/>
      <c r="FCR87" s="265"/>
      <c r="FCS87" s="266"/>
      <c r="FCT87" s="266"/>
      <c r="FCU87" s="267"/>
      <c r="FCV87" s="210"/>
      <c r="FCW87" s="268"/>
      <c r="FCX87" s="210"/>
      <c r="FCY87" s="210"/>
      <c r="FCZ87" s="210"/>
      <c r="FDA87" s="210"/>
      <c r="FDB87" s="265"/>
      <c r="FDC87" s="266"/>
      <c r="FDD87" s="266"/>
      <c r="FDE87" s="267"/>
      <c r="FDF87" s="210"/>
      <c r="FDG87" s="268"/>
      <c r="FDH87" s="210"/>
      <c r="FDI87" s="210"/>
      <c r="FDJ87" s="210"/>
      <c r="FDK87" s="210"/>
      <c r="FDL87" s="265"/>
      <c r="FDM87" s="266"/>
      <c r="FDN87" s="266"/>
      <c r="FDO87" s="267"/>
      <c r="FDP87" s="210"/>
      <c r="FDQ87" s="268"/>
      <c r="FDR87" s="210"/>
      <c r="FDS87" s="210"/>
      <c r="FDT87" s="210"/>
      <c r="FDU87" s="210"/>
      <c r="FDV87" s="265"/>
      <c r="FDW87" s="266"/>
      <c r="FDX87" s="266"/>
      <c r="FDY87" s="267"/>
      <c r="FDZ87" s="210"/>
      <c r="FEA87" s="268"/>
      <c r="FEB87" s="210"/>
      <c r="FEC87" s="210"/>
      <c r="FED87" s="210"/>
      <c r="FEE87" s="210"/>
      <c r="FEF87" s="265"/>
      <c r="FEG87" s="266"/>
      <c r="FEH87" s="266"/>
      <c r="FEI87" s="267"/>
      <c r="FEJ87" s="210"/>
      <c r="FEK87" s="268"/>
      <c r="FEL87" s="210"/>
      <c r="FEM87" s="210"/>
      <c r="FEN87" s="210"/>
      <c r="FEO87" s="210"/>
      <c r="FEP87" s="265"/>
      <c r="FEQ87" s="266"/>
      <c r="FER87" s="266"/>
      <c r="FES87" s="267"/>
      <c r="FET87" s="210"/>
      <c r="FEU87" s="268"/>
      <c r="FEV87" s="210"/>
      <c r="FEW87" s="210"/>
      <c r="FEX87" s="210"/>
      <c r="FEY87" s="210"/>
      <c r="FEZ87" s="265"/>
      <c r="FFA87" s="266"/>
      <c r="FFB87" s="266"/>
      <c r="FFC87" s="267"/>
      <c r="FFD87" s="210"/>
      <c r="FFE87" s="268"/>
      <c r="FFF87" s="210"/>
      <c r="FFG87" s="210"/>
      <c r="FFH87" s="210"/>
      <c r="FFI87" s="210"/>
      <c r="FFJ87" s="265"/>
      <c r="FFK87" s="266"/>
      <c r="FFL87" s="266"/>
      <c r="FFM87" s="267"/>
      <c r="FFN87" s="210"/>
      <c r="FFO87" s="268"/>
      <c r="FFP87" s="210"/>
      <c r="FFQ87" s="210"/>
      <c r="FFR87" s="210"/>
      <c r="FFS87" s="210"/>
      <c r="FFT87" s="265"/>
      <c r="FFU87" s="266"/>
      <c r="FFV87" s="266"/>
      <c r="FFW87" s="267"/>
      <c r="FFX87" s="210"/>
      <c r="FFY87" s="268"/>
      <c r="FFZ87" s="210"/>
      <c r="FGA87" s="210"/>
      <c r="FGB87" s="210"/>
      <c r="FGC87" s="210"/>
      <c r="FGD87" s="265"/>
      <c r="FGE87" s="266"/>
      <c r="FGF87" s="266"/>
      <c r="FGG87" s="267"/>
      <c r="FGH87" s="210"/>
      <c r="FGI87" s="268"/>
      <c r="FGJ87" s="210"/>
      <c r="FGK87" s="210"/>
      <c r="FGL87" s="210"/>
      <c r="FGM87" s="210"/>
      <c r="FGN87" s="265"/>
      <c r="FGO87" s="266"/>
      <c r="FGP87" s="266"/>
      <c r="FGQ87" s="267"/>
      <c r="FGR87" s="210"/>
      <c r="FGS87" s="268"/>
      <c r="FGT87" s="210"/>
      <c r="FGU87" s="210"/>
      <c r="FGV87" s="210"/>
      <c r="FGW87" s="210"/>
      <c r="FGX87" s="265"/>
      <c r="FGY87" s="266"/>
      <c r="FGZ87" s="266"/>
      <c r="FHA87" s="267"/>
      <c r="FHB87" s="210"/>
      <c r="FHC87" s="268"/>
      <c r="FHD87" s="210"/>
      <c r="FHE87" s="210"/>
      <c r="FHF87" s="210"/>
      <c r="FHG87" s="210"/>
      <c r="FHH87" s="265"/>
      <c r="FHI87" s="266"/>
      <c r="FHJ87" s="266"/>
      <c r="FHK87" s="267"/>
      <c r="FHL87" s="210"/>
      <c r="FHM87" s="268"/>
      <c r="FHN87" s="210"/>
      <c r="FHO87" s="210"/>
      <c r="FHP87" s="210"/>
      <c r="FHQ87" s="210"/>
      <c r="FHR87" s="265"/>
      <c r="FHS87" s="266"/>
      <c r="FHT87" s="266"/>
      <c r="FHU87" s="267"/>
      <c r="FHV87" s="210"/>
      <c r="FHW87" s="268"/>
      <c r="FHX87" s="210"/>
      <c r="FHY87" s="210"/>
      <c r="FHZ87" s="210"/>
      <c r="FIA87" s="210"/>
      <c r="FIB87" s="265"/>
      <c r="FIC87" s="266"/>
      <c r="FID87" s="266"/>
      <c r="FIE87" s="267"/>
      <c r="FIF87" s="210"/>
      <c r="FIG87" s="268"/>
      <c r="FIH87" s="210"/>
      <c r="FII87" s="210"/>
      <c r="FIJ87" s="210"/>
      <c r="FIK87" s="210"/>
      <c r="FIL87" s="265"/>
      <c r="FIM87" s="266"/>
      <c r="FIN87" s="266"/>
      <c r="FIO87" s="267"/>
      <c r="FIP87" s="210"/>
      <c r="FIQ87" s="268"/>
      <c r="FIR87" s="210"/>
      <c r="FIS87" s="210"/>
      <c r="FIT87" s="210"/>
      <c r="FIU87" s="210"/>
      <c r="FIV87" s="265"/>
      <c r="FIW87" s="266"/>
      <c r="FIX87" s="266"/>
      <c r="FIY87" s="267"/>
      <c r="FIZ87" s="210"/>
      <c r="FJA87" s="268"/>
      <c r="FJB87" s="210"/>
      <c r="FJC87" s="210"/>
      <c r="FJD87" s="210"/>
      <c r="FJE87" s="210"/>
      <c r="FJF87" s="265"/>
      <c r="FJG87" s="266"/>
      <c r="FJH87" s="266"/>
      <c r="FJI87" s="267"/>
      <c r="FJJ87" s="210"/>
      <c r="FJK87" s="268"/>
      <c r="FJL87" s="210"/>
      <c r="FJM87" s="210"/>
      <c r="FJN87" s="210"/>
      <c r="FJO87" s="210"/>
      <c r="FJP87" s="265"/>
      <c r="FJQ87" s="266"/>
      <c r="FJR87" s="266"/>
      <c r="FJS87" s="267"/>
      <c r="FJT87" s="210"/>
      <c r="FJU87" s="268"/>
      <c r="FJV87" s="210"/>
      <c r="FJW87" s="210"/>
      <c r="FJX87" s="210"/>
      <c r="FJY87" s="210"/>
      <c r="FJZ87" s="265"/>
      <c r="FKA87" s="266"/>
      <c r="FKB87" s="266"/>
      <c r="FKC87" s="267"/>
      <c r="FKD87" s="210"/>
      <c r="FKE87" s="268"/>
      <c r="FKF87" s="210"/>
      <c r="FKG87" s="210"/>
      <c r="FKH87" s="210"/>
      <c r="FKI87" s="210"/>
      <c r="FKJ87" s="265"/>
      <c r="FKK87" s="266"/>
      <c r="FKL87" s="266"/>
      <c r="FKM87" s="267"/>
      <c r="FKN87" s="210"/>
      <c r="FKO87" s="268"/>
      <c r="FKP87" s="210"/>
      <c r="FKQ87" s="210"/>
      <c r="FKR87" s="210"/>
      <c r="FKS87" s="210"/>
      <c r="FKT87" s="265"/>
      <c r="FKU87" s="266"/>
      <c r="FKV87" s="266"/>
      <c r="FKW87" s="267"/>
      <c r="FKX87" s="210"/>
      <c r="FKY87" s="268"/>
      <c r="FKZ87" s="210"/>
      <c r="FLA87" s="210"/>
      <c r="FLB87" s="210"/>
      <c r="FLC87" s="210"/>
      <c r="FLD87" s="265"/>
      <c r="FLE87" s="266"/>
      <c r="FLF87" s="266"/>
      <c r="FLG87" s="267"/>
      <c r="FLH87" s="210"/>
      <c r="FLI87" s="268"/>
      <c r="FLJ87" s="210"/>
      <c r="FLK87" s="210"/>
      <c r="FLL87" s="210"/>
      <c r="FLM87" s="210"/>
      <c r="FLN87" s="265"/>
      <c r="FLO87" s="266"/>
      <c r="FLP87" s="266"/>
      <c r="FLQ87" s="267"/>
      <c r="FLR87" s="210"/>
      <c r="FLS87" s="268"/>
      <c r="FLT87" s="210"/>
      <c r="FLU87" s="210"/>
      <c r="FLV87" s="210"/>
      <c r="FLW87" s="210"/>
      <c r="FLX87" s="265"/>
      <c r="FLY87" s="266"/>
      <c r="FLZ87" s="266"/>
      <c r="FMA87" s="267"/>
      <c r="FMB87" s="210"/>
      <c r="FMC87" s="268"/>
      <c r="FMD87" s="210"/>
      <c r="FME87" s="210"/>
      <c r="FMF87" s="210"/>
      <c r="FMG87" s="210"/>
      <c r="FMH87" s="265"/>
      <c r="FMI87" s="266"/>
      <c r="FMJ87" s="266"/>
      <c r="FMK87" s="267"/>
      <c r="FML87" s="210"/>
      <c r="FMM87" s="268"/>
      <c r="FMN87" s="210"/>
      <c r="FMO87" s="210"/>
      <c r="FMP87" s="210"/>
      <c r="FMQ87" s="210"/>
      <c r="FMR87" s="265"/>
      <c r="FMS87" s="266"/>
      <c r="FMT87" s="266"/>
      <c r="FMU87" s="267"/>
      <c r="FMV87" s="210"/>
      <c r="FMW87" s="268"/>
      <c r="FMX87" s="210"/>
      <c r="FMY87" s="210"/>
      <c r="FMZ87" s="210"/>
      <c r="FNA87" s="210"/>
      <c r="FNB87" s="265"/>
      <c r="FNC87" s="266"/>
      <c r="FND87" s="266"/>
      <c r="FNE87" s="267"/>
      <c r="FNF87" s="210"/>
      <c r="FNG87" s="268"/>
      <c r="FNH87" s="210"/>
      <c r="FNI87" s="210"/>
      <c r="FNJ87" s="210"/>
      <c r="FNK87" s="210"/>
      <c r="FNL87" s="265"/>
      <c r="FNM87" s="266"/>
      <c r="FNN87" s="266"/>
      <c r="FNO87" s="267"/>
      <c r="FNP87" s="210"/>
      <c r="FNQ87" s="268"/>
      <c r="FNR87" s="210"/>
      <c r="FNS87" s="210"/>
      <c r="FNT87" s="210"/>
      <c r="FNU87" s="210"/>
      <c r="FNV87" s="265"/>
      <c r="FNW87" s="266"/>
      <c r="FNX87" s="266"/>
      <c r="FNY87" s="267"/>
      <c r="FNZ87" s="210"/>
      <c r="FOA87" s="268"/>
      <c r="FOB87" s="210"/>
      <c r="FOC87" s="210"/>
      <c r="FOD87" s="210"/>
      <c r="FOE87" s="210"/>
      <c r="FOF87" s="265"/>
      <c r="FOG87" s="266"/>
      <c r="FOH87" s="266"/>
      <c r="FOI87" s="267"/>
      <c r="FOJ87" s="210"/>
      <c r="FOK87" s="268"/>
      <c r="FOL87" s="210"/>
      <c r="FOM87" s="210"/>
      <c r="FON87" s="210"/>
      <c r="FOO87" s="210"/>
      <c r="FOP87" s="265"/>
      <c r="FOQ87" s="266"/>
      <c r="FOR87" s="266"/>
      <c r="FOS87" s="267"/>
      <c r="FOT87" s="210"/>
      <c r="FOU87" s="268"/>
      <c r="FOV87" s="210"/>
      <c r="FOW87" s="210"/>
      <c r="FOX87" s="210"/>
      <c r="FOY87" s="210"/>
      <c r="FOZ87" s="265"/>
      <c r="FPA87" s="266"/>
      <c r="FPB87" s="266"/>
      <c r="FPC87" s="267"/>
      <c r="FPD87" s="210"/>
      <c r="FPE87" s="268"/>
      <c r="FPF87" s="210"/>
      <c r="FPG87" s="210"/>
      <c r="FPH87" s="210"/>
      <c r="FPI87" s="210"/>
      <c r="FPJ87" s="265"/>
      <c r="FPK87" s="266"/>
      <c r="FPL87" s="266"/>
      <c r="FPM87" s="267"/>
      <c r="FPN87" s="210"/>
      <c r="FPO87" s="268"/>
      <c r="FPP87" s="210"/>
      <c r="FPQ87" s="210"/>
      <c r="FPR87" s="210"/>
      <c r="FPS87" s="210"/>
      <c r="FPT87" s="265"/>
      <c r="FPU87" s="266"/>
      <c r="FPV87" s="266"/>
      <c r="FPW87" s="267"/>
      <c r="FPX87" s="210"/>
      <c r="FPY87" s="268"/>
      <c r="FPZ87" s="210"/>
      <c r="FQA87" s="210"/>
      <c r="FQB87" s="210"/>
      <c r="FQC87" s="210"/>
      <c r="FQD87" s="265"/>
      <c r="FQE87" s="266"/>
      <c r="FQF87" s="266"/>
      <c r="FQG87" s="267"/>
      <c r="FQH87" s="210"/>
      <c r="FQI87" s="268"/>
      <c r="FQJ87" s="210"/>
      <c r="FQK87" s="210"/>
      <c r="FQL87" s="210"/>
      <c r="FQM87" s="210"/>
      <c r="FQN87" s="265"/>
      <c r="FQO87" s="266"/>
      <c r="FQP87" s="266"/>
      <c r="FQQ87" s="267"/>
      <c r="FQR87" s="210"/>
      <c r="FQS87" s="268"/>
      <c r="FQT87" s="210"/>
      <c r="FQU87" s="210"/>
      <c r="FQV87" s="210"/>
      <c r="FQW87" s="210"/>
      <c r="FQX87" s="265"/>
      <c r="FQY87" s="266"/>
      <c r="FQZ87" s="266"/>
      <c r="FRA87" s="267"/>
      <c r="FRB87" s="210"/>
      <c r="FRC87" s="268"/>
      <c r="FRD87" s="210"/>
      <c r="FRE87" s="210"/>
      <c r="FRF87" s="210"/>
      <c r="FRG87" s="210"/>
      <c r="FRH87" s="265"/>
      <c r="FRI87" s="266"/>
      <c r="FRJ87" s="266"/>
      <c r="FRK87" s="267"/>
      <c r="FRL87" s="210"/>
      <c r="FRM87" s="268"/>
      <c r="FRN87" s="210"/>
      <c r="FRO87" s="210"/>
      <c r="FRP87" s="210"/>
      <c r="FRQ87" s="210"/>
      <c r="FRR87" s="265"/>
      <c r="FRS87" s="266"/>
      <c r="FRT87" s="266"/>
      <c r="FRU87" s="267"/>
      <c r="FRV87" s="210"/>
      <c r="FRW87" s="268"/>
      <c r="FRX87" s="210"/>
      <c r="FRY87" s="210"/>
      <c r="FRZ87" s="210"/>
      <c r="FSA87" s="210"/>
      <c r="FSB87" s="265"/>
      <c r="FSC87" s="266"/>
      <c r="FSD87" s="266"/>
      <c r="FSE87" s="267"/>
      <c r="FSF87" s="210"/>
      <c r="FSG87" s="268"/>
      <c r="FSH87" s="210"/>
      <c r="FSI87" s="210"/>
      <c r="FSJ87" s="210"/>
      <c r="FSK87" s="210"/>
      <c r="FSL87" s="265"/>
      <c r="FSM87" s="266"/>
      <c r="FSN87" s="266"/>
      <c r="FSO87" s="267"/>
      <c r="FSP87" s="210"/>
      <c r="FSQ87" s="268"/>
      <c r="FSR87" s="210"/>
      <c r="FSS87" s="210"/>
      <c r="FST87" s="210"/>
      <c r="FSU87" s="210"/>
      <c r="FSV87" s="265"/>
      <c r="FSW87" s="266"/>
      <c r="FSX87" s="266"/>
      <c r="FSY87" s="267"/>
      <c r="FSZ87" s="210"/>
      <c r="FTA87" s="268"/>
      <c r="FTB87" s="210"/>
      <c r="FTC87" s="210"/>
      <c r="FTD87" s="210"/>
      <c r="FTE87" s="210"/>
      <c r="FTF87" s="265"/>
      <c r="FTG87" s="266"/>
      <c r="FTH87" s="266"/>
      <c r="FTI87" s="267"/>
      <c r="FTJ87" s="210"/>
      <c r="FTK87" s="268"/>
      <c r="FTL87" s="210"/>
      <c r="FTM87" s="210"/>
      <c r="FTN87" s="210"/>
      <c r="FTO87" s="210"/>
      <c r="FTP87" s="265"/>
      <c r="FTQ87" s="266"/>
      <c r="FTR87" s="266"/>
      <c r="FTS87" s="267"/>
      <c r="FTT87" s="210"/>
      <c r="FTU87" s="268"/>
      <c r="FTV87" s="210"/>
      <c r="FTW87" s="210"/>
      <c r="FTX87" s="210"/>
      <c r="FTY87" s="210"/>
      <c r="FTZ87" s="265"/>
      <c r="FUA87" s="266"/>
      <c r="FUB87" s="266"/>
      <c r="FUC87" s="267"/>
      <c r="FUD87" s="210"/>
      <c r="FUE87" s="268"/>
      <c r="FUF87" s="210"/>
      <c r="FUG87" s="210"/>
      <c r="FUH87" s="210"/>
      <c r="FUI87" s="210"/>
      <c r="FUJ87" s="265"/>
      <c r="FUK87" s="266"/>
      <c r="FUL87" s="266"/>
      <c r="FUM87" s="267"/>
      <c r="FUN87" s="210"/>
      <c r="FUO87" s="268"/>
      <c r="FUP87" s="210"/>
      <c r="FUQ87" s="210"/>
      <c r="FUR87" s="210"/>
      <c r="FUS87" s="210"/>
      <c r="FUT87" s="265"/>
      <c r="FUU87" s="266"/>
      <c r="FUV87" s="266"/>
      <c r="FUW87" s="267"/>
      <c r="FUX87" s="210"/>
      <c r="FUY87" s="268"/>
      <c r="FUZ87" s="210"/>
      <c r="FVA87" s="210"/>
      <c r="FVB87" s="210"/>
      <c r="FVC87" s="210"/>
      <c r="FVD87" s="265"/>
      <c r="FVE87" s="266"/>
      <c r="FVF87" s="266"/>
      <c r="FVG87" s="267"/>
      <c r="FVH87" s="210"/>
      <c r="FVI87" s="268"/>
      <c r="FVJ87" s="210"/>
      <c r="FVK87" s="210"/>
      <c r="FVL87" s="210"/>
      <c r="FVM87" s="210"/>
      <c r="FVN87" s="265"/>
      <c r="FVO87" s="266"/>
      <c r="FVP87" s="266"/>
      <c r="FVQ87" s="267"/>
      <c r="FVR87" s="210"/>
      <c r="FVS87" s="268"/>
      <c r="FVT87" s="210"/>
      <c r="FVU87" s="210"/>
      <c r="FVV87" s="210"/>
      <c r="FVW87" s="210"/>
      <c r="FVX87" s="265"/>
      <c r="FVY87" s="266"/>
      <c r="FVZ87" s="266"/>
      <c r="FWA87" s="267"/>
      <c r="FWB87" s="210"/>
      <c r="FWC87" s="268"/>
      <c r="FWD87" s="210"/>
      <c r="FWE87" s="210"/>
      <c r="FWF87" s="210"/>
      <c r="FWG87" s="210"/>
      <c r="FWH87" s="265"/>
      <c r="FWI87" s="266"/>
      <c r="FWJ87" s="266"/>
      <c r="FWK87" s="267"/>
      <c r="FWL87" s="210"/>
      <c r="FWM87" s="268"/>
      <c r="FWN87" s="210"/>
      <c r="FWO87" s="210"/>
      <c r="FWP87" s="210"/>
      <c r="FWQ87" s="210"/>
      <c r="FWR87" s="265"/>
      <c r="FWS87" s="266"/>
      <c r="FWT87" s="266"/>
      <c r="FWU87" s="267"/>
      <c r="FWV87" s="210"/>
      <c r="FWW87" s="268"/>
      <c r="FWX87" s="210"/>
      <c r="FWY87" s="210"/>
      <c r="FWZ87" s="210"/>
      <c r="FXA87" s="210"/>
      <c r="FXB87" s="265"/>
      <c r="FXC87" s="266"/>
      <c r="FXD87" s="266"/>
      <c r="FXE87" s="267"/>
      <c r="FXF87" s="210"/>
      <c r="FXG87" s="268"/>
      <c r="FXH87" s="210"/>
      <c r="FXI87" s="210"/>
      <c r="FXJ87" s="210"/>
      <c r="FXK87" s="210"/>
      <c r="FXL87" s="265"/>
      <c r="FXM87" s="266"/>
      <c r="FXN87" s="266"/>
      <c r="FXO87" s="267"/>
      <c r="FXP87" s="210"/>
      <c r="FXQ87" s="268"/>
      <c r="FXR87" s="210"/>
      <c r="FXS87" s="210"/>
      <c r="FXT87" s="210"/>
      <c r="FXU87" s="210"/>
      <c r="FXV87" s="265"/>
      <c r="FXW87" s="266"/>
      <c r="FXX87" s="266"/>
      <c r="FXY87" s="267"/>
      <c r="FXZ87" s="210"/>
      <c r="FYA87" s="268"/>
      <c r="FYB87" s="210"/>
      <c r="FYC87" s="210"/>
      <c r="FYD87" s="210"/>
      <c r="FYE87" s="210"/>
      <c r="FYF87" s="265"/>
      <c r="FYG87" s="266"/>
      <c r="FYH87" s="266"/>
      <c r="FYI87" s="267"/>
      <c r="FYJ87" s="210"/>
      <c r="FYK87" s="268"/>
      <c r="FYL87" s="210"/>
      <c r="FYM87" s="210"/>
      <c r="FYN87" s="210"/>
      <c r="FYO87" s="210"/>
      <c r="FYP87" s="265"/>
      <c r="FYQ87" s="266"/>
      <c r="FYR87" s="266"/>
      <c r="FYS87" s="267"/>
      <c r="FYT87" s="210"/>
      <c r="FYU87" s="268"/>
      <c r="FYV87" s="210"/>
      <c r="FYW87" s="210"/>
      <c r="FYX87" s="210"/>
      <c r="FYY87" s="210"/>
      <c r="FYZ87" s="265"/>
      <c r="FZA87" s="266"/>
      <c r="FZB87" s="266"/>
      <c r="FZC87" s="267"/>
      <c r="FZD87" s="210"/>
      <c r="FZE87" s="268"/>
      <c r="FZF87" s="210"/>
      <c r="FZG87" s="210"/>
      <c r="FZH87" s="210"/>
      <c r="FZI87" s="210"/>
      <c r="FZJ87" s="265"/>
      <c r="FZK87" s="266"/>
      <c r="FZL87" s="266"/>
      <c r="FZM87" s="267"/>
      <c r="FZN87" s="210"/>
      <c r="FZO87" s="268"/>
      <c r="FZP87" s="210"/>
      <c r="FZQ87" s="210"/>
      <c r="FZR87" s="210"/>
      <c r="FZS87" s="210"/>
      <c r="FZT87" s="265"/>
      <c r="FZU87" s="266"/>
      <c r="FZV87" s="266"/>
      <c r="FZW87" s="267"/>
      <c r="FZX87" s="210"/>
      <c r="FZY87" s="268"/>
      <c r="FZZ87" s="210"/>
      <c r="GAA87" s="210"/>
      <c r="GAB87" s="210"/>
      <c r="GAC87" s="210"/>
      <c r="GAD87" s="265"/>
      <c r="GAE87" s="266"/>
      <c r="GAF87" s="266"/>
      <c r="GAG87" s="267"/>
      <c r="GAH87" s="210"/>
      <c r="GAI87" s="268"/>
      <c r="GAJ87" s="210"/>
      <c r="GAK87" s="210"/>
      <c r="GAL87" s="210"/>
      <c r="GAM87" s="210"/>
      <c r="GAN87" s="265"/>
      <c r="GAO87" s="266"/>
      <c r="GAP87" s="266"/>
      <c r="GAQ87" s="267"/>
      <c r="GAR87" s="210"/>
      <c r="GAS87" s="268"/>
      <c r="GAT87" s="210"/>
      <c r="GAU87" s="210"/>
      <c r="GAV87" s="210"/>
      <c r="GAW87" s="210"/>
      <c r="GAX87" s="265"/>
      <c r="GAY87" s="266"/>
      <c r="GAZ87" s="266"/>
      <c r="GBA87" s="267"/>
      <c r="GBB87" s="210"/>
      <c r="GBC87" s="268"/>
      <c r="GBD87" s="210"/>
      <c r="GBE87" s="210"/>
      <c r="GBF87" s="210"/>
      <c r="GBG87" s="210"/>
      <c r="GBH87" s="265"/>
      <c r="GBI87" s="266"/>
      <c r="GBJ87" s="266"/>
      <c r="GBK87" s="267"/>
      <c r="GBL87" s="210"/>
      <c r="GBM87" s="268"/>
      <c r="GBN87" s="210"/>
      <c r="GBO87" s="210"/>
      <c r="GBP87" s="210"/>
      <c r="GBQ87" s="210"/>
      <c r="GBR87" s="265"/>
      <c r="GBS87" s="266"/>
      <c r="GBT87" s="266"/>
      <c r="GBU87" s="267"/>
      <c r="GBV87" s="210"/>
      <c r="GBW87" s="268"/>
      <c r="GBX87" s="210"/>
      <c r="GBY87" s="210"/>
      <c r="GBZ87" s="210"/>
      <c r="GCA87" s="210"/>
      <c r="GCB87" s="265"/>
      <c r="GCC87" s="266"/>
      <c r="GCD87" s="266"/>
      <c r="GCE87" s="267"/>
      <c r="GCF87" s="210"/>
      <c r="GCG87" s="268"/>
      <c r="GCH87" s="210"/>
      <c r="GCI87" s="210"/>
      <c r="GCJ87" s="210"/>
      <c r="GCK87" s="210"/>
      <c r="GCL87" s="265"/>
      <c r="GCM87" s="266"/>
      <c r="GCN87" s="266"/>
      <c r="GCO87" s="267"/>
      <c r="GCP87" s="210"/>
      <c r="GCQ87" s="268"/>
      <c r="GCR87" s="210"/>
      <c r="GCS87" s="210"/>
      <c r="GCT87" s="210"/>
      <c r="GCU87" s="210"/>
      <c r="GCV87" s="265"/>
      <c r="GCW87" s="266"/>
      <c r="GCX87" s="266"/>
      <c r="GCY87" s="267"/>
      <c r="GCZ87" s="210"/>
      <c r="GDA87" s="268"/>
      <c r="GDB87" s="210"/>
      <c r="GDC87" s="210"/>
      <c r="GDD87" s="210"/>
      <c r="GDE87" s="210"/>
      <c r="GDF87" s="265"/>
      <c r="GDG87" s="266"/>
      <c r="GDH87" s="266"/>
      <c r="GDI87" s="267"/>
      <c r="GDJ87" s="210"/>
      <c r="GDK87" s="268"/>
      <c r="GDL87" s="210"/>
      <c r="GDM87" s="210"/>
      <c r="GDN87" s="210"/>
      <c r="GDO87" s="210"/>
      <c r="GDP87" s="265"/>
      <c r="GDQ87" s="266"/>
      <c r="GDR87" s="266"/>
      <c r="GDS87" s="267"/>
      <c r="GDT87" s="210"/>
      <c r="GDU87" s="268"/>
      <c r="GDV87" s="210"/>
      <c r="GDW87" s="210"/>
      <c r="GDX87" s="210"/>
      <c r="GDY87" s="210"/>
      <c r="GDZ87" s="265"/>
      <c r="GEA87" s="266"/>
      <c r="GEB87" s="266"/>
      <c r="GEC87" s="267"/>
      <c r="GED87" s="210"/>
      <c r="GEE87" s="268"/>
      <c r="GEF87" s="210"/>
      <c r="GEG87" s="210"/>
      <c r="GEH87" s="210"/>
      <c r="GEI87" s="210"/>
      <c r="GEJ87" s="265"/>
      <c r="GEK87" s="266"/>
      <c r="GEL87" s="266"/>
      <c r="GEM87" s="267"/>
      <c r="GEN87" s="210"/>
      <c r="GEO87" s="268"/>
      <c r="GEP87" s="210"/>
      <c r="GEQ87" s="210"/>
      <c r="GER87" s="210"/>
      <c r="GES87" s="210"/>
      <c r="GET87" s="265"/>
      <c r="GEU87" s="266"/>
      <c r="GEV87" s="266"/>
      <c r="GEW87" s="267"/>
      <c r="GEX87" s="210"/>
      <c r="GEY87" s="268"/>
      <c r="GEZ87" s="210"/>
      <c r="GFA87" s="210"/>
      <c r="GFB87" s="210"/>
      <c r="GFC87" s="210"/>
      <c r="GFD87" s="265"/>
      <c r="GFE87" s="266"/>
      <c r="GFF87" s="266"/>
      <c r="GFG87" s="267"/>
      <c r="GFH87" s="210"/>
      <c r="GFI87" s="268"/>
      <c r="GFJ87" s="210"/>
      <c r="GFK87" s="210"/>
      <c r="GFL87" s="210"/>
      <c r="GFM87" s="210"/>
      <c r="GFN87" s="265"/>
      <c r="GFO87" s="266"/>
      <c r="GFP87" s="266"/>
      <c r="GFQ87" s="267"/>
      <c r="GFR87" s="210"/>
      <c r="GFS87" s="268"/>
      <c r="GFT87" s="210"/>
      <c r="GFU87" s="210"/>
      <c r="GFV87" s="210"/>
      <c r="GFW87" s="210"/>
      <c r="GFX87" s="265"/>
      <c r="GFY87" s="266"/>
      <c r="GFZ87" s="266"/>
      <c r="GGA87" s="267"/>
      <c r="GGB87" s="210"/>
      <c r="GGC87" s="268"/>
      <c r="GGD87" s="210"/>
      <c r="GGE87" s="210"/>
      <c r="GGF87" s="210"/>
      <c r="GGG87" s="210"/>
      <c r="GGH87" s="265"/>
      <c r="GGI87" s="266"/>
      <c r="GGJ87" s="266"/>
      <c r="GGK87" s="267"/>
      <c r="GGL87" s="210"/>
      <c r="GGM87" s="268"/>
      <c r="GGN87" s="210"/>
      <c r="GGO87" s="210"/>
      <c r="GGP87" s="210"/>
      <c r="GGQ87" s="210"/>
      <c r="GGR87" s="265"/>
      <c r="GGS87" s="266"/>
      <c r="GGT87" s="266"/>
      <c r="GGU87" s="267"/>
      <c r="GGV87" s="210"/>
      <c r="GGW87" s="268"/>
      <c r="GGX87" s="210"/>
      <c r="GGY87" s="210"/>
      <c r="GGZ87" s="210"/>
      <c r="GHA87" s="210"/>
      <c r="GHB87" s="265"/>
      <c r="GHC87" s="266"/>
      <c r="GHD87" s="266"/>
      <c r="GHE87" s="267"/>
      <c r="GHF87" s="210"/>
      <c r="GHG87" s="268"/>
      <c r="GHH87" s="210"/>
      <c r="GHI87" s="210"/>
      <c r="GHJ87" s="210"/>
      <c r="GHK87" s="210"/>
      <c r="GHL87" s="265"/>
      <c r="GHM87" s="266"/>
      <c r="GHN87" s="266"/>
      <c r="GHO87" s="267"/>
      <c r="GHP87" s="210"/>
      <c r="GHQ87" s="268"/>
      <c r="GHR87" s="210"/>
      <c r="GHS87" s="210"/>
      <c r="GHT87" s="210"/>
      <c r="GHU87" s="210"/>
      <c r="GHV87" s="265"/>
      <c r="GHW87" s="266"/>
      <c r="GHX87" s="266"/>
      <c r="GHY87" s="267"/>
      <c r="GHZ87" s="210"/>
      <c r="GIA87" s="268"/>
      <c r="GIB87" s="210"/>
      <c r="GIC87" s="210"/>
      <c r="GID87" s="210"/>
      <c r="GIE87" s="210"/>
      <c r="GIF87" s="265"/>
      <c r="GIG87" s="266"/>
      <c r="GIH87" s="266"/>
      <c r="GII87" s="267"/>
      <c r="GIJ87" s="210"/>
      <c r="GIK87" s="268"/>
      <c r="GIL87" s="210"/>
      <c r="GIM87" s="210"/>
      <c r="GIN87" s="210"/>
      <c r="GIO87" s="210"/>
      <c r="GIP87" s="265"/>
      <c r="GIQ87" s="266"/>
      <c r="GIR87" s="266"/>
      <c r="GIS87" s="267"/>
      <c r="GIT87" s="210"/>
      <c r="GIU87" s="268"/>
      <c r="GIV87" s="210"/>
      <c r="GIW87" s="210"/>
      <c r="GIX87" s="210"/>
      <c r="GIY87" s="210"/>
      <c r="GIZ87" s="265"/>
      <c r="GJA87" s="266"/>
      <c r="GJB87" s="266"/>
      <c r="GJC87" s="267"/>
      <c r="GJD87" s="210"/>
      <c r="GJE87" s="268"/>
      <c r="GJF87" s="210"/>
      <c r="GJG87" s="210"/>
      <c r="GJH87" s="210"/>
      <c r="GJI87" s="210"/>
      <c r="GJJ87" s="265"/>
      <c r="GJK87" s="266"/>
      <c r="GJL87" s="266"/>
      <c r="GJM87" s="267"/>
      <c r="GJN87" s="210"/>
      <c r="GJO87" s="268"/>
      <c r="GJP87" s="210"/>
      <c r="GJQ87" s="210"/>
      <c r="GJR87" s="210"/>
      <c r="GJS87" s="210"/>
      <c r="GJT87" s="265"/>
      <c r="GJU87" s="266"/>
      <c r="GJV87" s="266"/>
      <c r="GJW87" s="267"/>
      <c r="GJX87" s="210"/>
      <c r="GJY87" s="268"/>
      <c r="GJZ87" s="210"/>
      <c r="GKA87" s="210"/>
      <c r="GKB87" s="210"/>
      <c r="GKC87" s="210"/>
      <c r="GKD87" s="265"/>
      <c r="GKE87" s="266"/>
      <c r="GKF87" s="266"/>
      <c r="GKG87" s="267"/>
      <c r="GKH87" s="210"/>
      <c r="GKI87" s="268"/>
      <c r="GKJ87" s="210"/>
      <c r="GKK87" s="210"/>
      <c r="GKL87" s="210"/>
      <c r="GKM87" s="210"/>
      <c r="GKN87" s="265"/>
      <c r="GKO87" s="266"/>
      <c r="GKP87" s="266"/>
      <c r="GKQ87" s="267"/>
      <c r="GKR87" s="210"/>
      <c r="GKS87" s="268"/>
      <c r="GKT87" s="210"/>
      <c r="GKU87" s="210"/>
      <c r="GKV87" s="210"/>
      <c r="GKW87" s="210"/>
      <c r="GKX87" s="265"/>
      <c r="GKY87" s="266"/>
      <c r="GKZ87" s="266"/>
      <c r="GLA87" s="267"/>
      <c r="GLB87" s="210"/>
      <c r="GLC87" s="268"/>
      <c r="GLD87" s="210"/>
      <c r="GLE87" s="210"/>
      <c r="GLF87" s="210"/>
      <c r="GLG87" s="210"/>
      <c r="GLH87" s="265"/>
      <c r="GLI87" s="266"/>
      <c r="GLJ87" s="266"/>
      <c r="GLK87" s="267"/>
      <c r="GLL87" s="210"/>
      <c r="GLM87" s="268"/>
      <c r="GLN87" s="210"/>
      <c r="GLO87" s="210"/>
      <c r="GLP87" s="210"/>
      <c r="GLQ87" s="210"/>
      <c r="GLR87" s="265"/>
      <c r="GLS87" s="266"/>
      <c r="GLT87" s="266"/>
      <c r="GLU87" s="267"/>
      <c r="GLV87" s="210"/>
      <c r="GLW87" s="268"/>
      <c r="GLX87" s="210"/>
      <c r="GLY87" s="210"/>
      <c r="GLZ87" s="210"/>
      <c r="GMA87" s="210"/>
      <c r="GMB87" s="265"/>
      <c r="GMC87" s="266"/>
      <c r="GMD87" s="266"/>
      <c r="GME87" s="267"/>
      <c r="GMF87" s="210"/>
      <c r="GMG87" s="268"/>
      <c r="GMH87" s="210"/>
      <c r="GMI87" s="210"/>
      <c r="GMJ87" s="210"/>
      <c r="GMK87" s="210"/>
      <c r="GML87" s="265"/>
      <c r="GMM87" s="266"/>
      <c r="GMN87" s="266"/>
      <c r="GMO87" s="267"/>
      <c r="GMP87" s="210"/>
      <c r="GMQ87" s="268"/>
      <c r="GMR87" s="210"/>
      <c r="GMS87" s="210"/>
      <c r="GMT87" s="210"/>
      <c r="GMU87" s="210"/>
      <c r="GMV87" s="265"/>
      <c r="GMW87" s="266"/>
      <c r="GMX87" s="266"/>
      <c r="GMY87" s="267"/>
      <c r="GMZ87" s="210"/>
      <c r="GNA87" s="268"/>
      <c r="GNB87" s="210"/>
      <c r="GNC87" s="210"/>
      <c r="GND87" s="210"/>
      <c r="GNE87" s="210"/>
      <c r="GNF87" s="265"/>
      <c r="GNG87" s="266"/>
      <c r="GNH87" s="266"/>
      <c r="GNI87" s="267"/>
      <c r="GNJ87" s="210"/>
      <c r="GNK87" s="268"/>
      <c r="GNL87" s="210"/>
      <c r="GNM87" s="210"/>
      <c r="GNN87" s="210"/>
      <c r="GNO87" s="210"/>
      <c r="GNP87" s="265"/>
      <c r="GNQ87" s="266"/>
      <c r="GNR87" s="266"/>
      <c r="GNS87" s="267"/>
      <c r="GNT87" s="210"/>
      <c r="GNU87" s="268"/>
      <c r="GNV87" s="210"/>
      <c r="GNW87" s="210"/>
      <c r="GNX87" s="210"/>
      <c r="GNY87" s="210"/>
      <c r="GNZ87" s="265"/>
      <c r="GOA87" s="266"/>
      <c r="GOB87" s="266"/>
      <c r="GOC87" s="267"/>
      <c r="GOD87" s="210"/>
      <c r="GOE87" s="268"/>
      <c r="GOF87" s="210"/>
      <c r="GOG87" s="210"/>
      <c r="GOH87" s="210"/>
      <c r="GOI87" s="210"/>
      <c r="GOJ87" s="265"/>
      <c r="GOK87" s="266"/>
      <c r="GOL87" s="266"/>
      <c r="GOM87" s="267"/>
      <c r="GON87" s="210"/>
      <c r="GOO87" s="268"/>
      <c r="GOP87" s="210"/>
      <c r="GOQ87" s="210"/>
      <c r="GOR87" s="210"/>
      <c r="GOS87" s="210"/>
      <c r="GOT87" s="265"/>
      <c r="GOU87" s="266"/>
      <c r="GOV87" s="266"/>
      <c r="GOW87" s="267"/>
      <c r="GOX87" s="210"/>
      <c r="GOY87" s="268"/>
      <c r="GOZ87" s="210"/>
      <c r="GPA87" s="210"/>
      <c r="GPB87" s="210"/>
      <c r="GPC87" s="210"/>
      <c r="GPD87" s="265"/>
      <c r="GPE87" s="266"/>
      <c r="GPF87" s="266"/>
      <c r="GPG87" s="267"/>
      <c r="GPH87" s="210"/>
      <c r="GPI87" s="268"/>
      <c r="GPJ87" s="210"/>
      <c r="GPK87" s="210"/>
      <c r="GPL87" s="210"/>
      <c r="GPM87" s="210"/>
      <c r="GPN87" s="265"/>
      <c r="GPO87" s="266"/>
      <c r="GPP87" s="266"/>
      <c r="GPQ87" s="267"/>
      <c r="GPR87" s="210"/>
      <c r="GPS87" s="268"/>
      <c r="GPT87" s="210"/>
      <c r="GPU87" s="210"/>
      <c r="GPV87" s="210"/>
      <c r="GPW87" s="210"/>
      <c r="GPX87" s="265"/>
      <c r="GPY87" s="266"/>
      <c r="GPZ87" s="266"/>
      <c r="GQA87" s="267"/>
      <c r="GQB87" s="210"/>
      <c r="GQC87" s="268"/>
      <c r="GQD87" s="210"/>
      <c r="GQE87" s="210"/>
      <c r="GQF87" s="210"/>
      <c r="GQG87" s="210"/>
      <c r="GQH87" s="265"/>
      <c r="GQI87" s="266"/>
      <c r="GQJ87" s="266"/>
      <c r="GQK87" s="267"/>
      <c r="GQL87" s="210"/>
      <c r="GQM87" s="268"/>
      <c r="GQN87" s="210"/>
      <c r="GQO87" s="210"/>
      <c r="GQP87" s="210"/>
      <c r="GQQ87" s="210"/>
      <c r="GQR87" s="265"/>
      <c r="GQS87" s="266"/>
      <c r="GQT87" s="266"/>
      <c r="GQU87" s="267"/>
      <c r="GQV87" s="210"/>
      <c r="GQW87" s="268"/>
      <c r="GQX87" s="210"/>
      <c r="GQY87" s="210"/>
      <c r="GQZ87" s="210"/>
      <c r="GRA87" s="210"/>
      <c r="GRB87" s="265"/>
      <c r="GRC87" s="266"/>
      <c r="GRD87" s="266"/>
      <c r="GRE87" s="267"/>
      <c r="GRF87" s="210"/>
      <c r="GRG87" s="268"/>
      <c r="GRH87" s="210"/>
      <c r="GRI87" s="210"/>
      <c r="GRJ87" s="210"/>
      <c r="GRK87" s="210"/>
      <c r="GRL87" s="265"/>
      <c r="GRM87" s="266"/>
      <c r="GRN87" s="266"/>
      <c r="GRO87" s="267"/>
      <c r="GRP87" s="210"/>
      <c r="GRQ87" s="268"/>
      <c r="GRR87" s="210"/>
      <c r="GRS87" s="210"/>
      <c r="GRT87" s="210"/>
      <c r="GRU87" s="210"/>
      <c r="GRV87" s="265"/>
      <c r="GRW87" s="266"/>
      <c r="GRX87" s="266"/>
      <c r="GRY87" s="267"/>
      <c r="GRZ87" s="210"/>
      <c r="GSA87" s="268"/>
      <c r="GSB87" s="210"/>
      <c r="GSC87" s="210"/>
      <c r="GSD87" s="210"/>
      <c r="GSE87" s="210"/>
      <c r="GSF87" s="265"/>
      <c r="GSG87" s="266"/>
      <c r="GSH87" s="266"/>
      <c r="GSI87" s="267"/>
      <c r="GSJ87" s="210"/>
      <c r="GSK87" s="268"/>
      <c r="GSL87" s="210"/>
      <c r="GSM87" s="210"/>
      <c r="GSN87" s="210"/>
      <c r="GSO87" s="210"/>
      <c r="GSP87" s="265"/>
      <c r="GSQ87" s="266"/>
      <c r="GSR87" s="266"/>
      <c r="GSS87" s="267"/>
      <c r="GST87" s="210"/>
      <c r="GSU87" s="268"/>
      <c r="GSV87" s="210"/>
      <c r="GSW87" s="210"/>
      <c r="GSX87" s="210"/>
      <c r="GSY87" s="210"/>
      <c r="GSZ87" s="265"/>
      <c r="GTA87" s="266"/>
      <c r="GTB87" s="266"/>
      <c r="GTC87" s="267"/>
      <c r="GTD87" s="210"/>
      <c r="GTE87" s="268"/>
      <c r="GTF87" s="210"/>
      <c r="GTG87" s="210"/>
      <c r="GTH87" s="210"/>
      <c r="GTI87" s="210"/>
      <c r="GTJ87" s="265"/>
      <c r="GTK87" s="266"/>
      <c r="GTL87" s="266"/>
      <c r="GTM87" s="267"/>
      <c r="GTN87" s="210"/>
      <c r="GTO87" s="268"/>
      <c r="GTP87" s="210"/>
      <c r="GTQ87" s="210"/>
      <c r="GTR87" s="210"/>
      <c r="GTS87" s="210"/>
      <c r="GTT87" s="265"/>
      <c r="GTU87" s="266"/>
      <c r="GTV87" s="266"/>
      <c r="GTW87" s="267"/>
      <c r="GTX87" s="210"/>
      <c r="GTY87" s="268"/>
      <c r="GTZ87" s="210"/>
      <c r="GUA87" s="210"/>
      <c r="GUB87" s="210"/>
      <c r="GUC87" s="210"/>
      <c r="GUD87" s="265"/>
      <c r="GUE87" s="266"/>
      <c r="GUF87" s="266"/>
      <c r="GUG87" s="267"/>
      <c r="GUH87" s="210"/>
      <c r="GUI87" s="268"/>
      <c r="GUJ87" s="210"/>
      <c r="GUK87" s="210"/>
      <c r="GUL87" s="210"/>
      <c r="GUM87" s="210"/>
      <c r="GUN87" s="265"/>
      <c r="GUO87" s="266"/>
      <c r="GUP87" s="266"/>
      <c r="GUQ87" s="267"/>
      <c r="GUR87" s="210"/>
      <c r="GUS87" s="268"/>
      <c r="GUT87" s="210"/>
      <c r="GUU87" s="210"/>
      <c r="GUV87" s="210"/>
      <c r="GUW87" s="210"/>
      <c r="GUX87" s="265"/>
      <c r="GUY87" s="266"/>
      <c r="GUZ87" s="266"/>
      <c r="GVA87" s="267"/>
      <c r="GVB87" s="210"/>
      <c r="GVC87" s="268"/>
      <c r="GVD87" s="210"/>
      <c r="GVE87" s="210"/>
      <c r="GVF87" s="210"/>
      <c r="GVG87" s="210"/>
      <c r="GVH87" s="265"/>
      <c r="GVI87" s="266"/>
      <c r="GVJ87" s="266"/>
      <c r="GVK87" s="267"/>
      <c r="GVL87" s="210"/>
      <c r="GVM87" s="268"/>
      <c r="GVN87" s="210"/>
      <c r="GVO87" s="210"/>
      <c r="GVP87" s="210"/>
      <c r="GVQ87" s="210"/>
      <c r="GVR87" s="265"/>
      <c r="GVS87" s="266"/>
      <c r="GVT87" s="266"/>
      <c r="GVU87" s="267"/>
      <c r="GVV87" s="210"/>
      <c r="GVW87" s="268"/>
      <c r="GVX87" s="210"/>
      <c r="GVY87" s="210"/>
      <c r="GVZ87" s="210"/>
      <c r="GWA87" s="210"/>
      <c r="GWB87" s="265"/>
      <c r="GWC87" s="266"/>
      <c r="GWD87" s="266"/>
      <c r="GWE87" s="267"/>
      <c r="GWF87" s="210"/>
      <c r="GWG87" s="268"/>
      <c r="GWH87" s="210"/>
      <c r="GWI87" s="210"/>
      <c r="GWJ87" s="210"/>
      <c r="GWK87" s="210"/>
      <c r="GWL87" s="265"/>
      <c r="GWM87" s="266"/>
      <c r="GWN87" s="266"/>
      <c r="GWO87" s="267"/>
      <c r="GWP87" s="210"/>
      <c r="GWQ87" s="268"/>
      <c r="GWR87" s="210"/>
      <c r="GWS87" s="210"/>
      <c r="GWT87" s="210"/>
      <c r="GWU87" s="210"/>
      <c r="GWV87" s="265"/>
      <c r="GWW87" s="266"/>
      <c r="GWX87" s="266"/>
      <c r="GWY87" s="267"/>
      <c r="GWZ87" s="210"/>
      <c r="GXA87" s="268"/>
      <c r="GXB87" s="210"/>
      <c r="GXC87" s="210"/>
      <c r="GXD87" s="210"/>
      <c r="GXE87" s="210"/>
      <c r="GXF87" s="265"/>
      <c r="GXG87" s="266"/>
      <c r="GXH87" s="266"/>
      <c r="GXI87" s="267"/>
      <c r="GXJ87" s="210"/>
      <c r="GXK87" s="268"/>
      <c r="GXL87" s="210"/>
      <c r="GXM87" s="210"/>
      <c r="GXN87" s="210"/>
      <c r="GXO87" s="210"/>
      <c r="GXP87" s="265"/>
      <c r="GXQ87" s="266"/>
      <c r="GXR87" s="266"/>
      <c r="GXS87" s="267"/>
      <c r="GXT87" s="210"/>
      <c r="GXU87" s="268"/>
      <c r="GXV87" s="210"/>
      <c r="GXW87" s="210"/>
      <c r="GXX87" s="210"/>
      <c r="GXY87" s="210"/>
      <c r="GXZ87" s="265"/>
      <c r="GYA87" s="266"/>
      <c r="GYB87" s="266"/>
      <c r="GYC87" s="267"/>
      <c r="GYD87" s="210"/>
      <c r="GYE87" s="268"/>
      <c r="GYF87" s="210"/>
      <c r="GYG87" s="210"/>
      <c r="GYH87" s="210"/>
      <c r="GYI87" s="210"/>
      <c r="GYJ87" s="265"/>
      <c r="GYK87" s="266"/>
      <c r="GYL87" s="266"/>
      <c r="GYM87" s="267"/>
      <c r="GYN87" s="210"/>
      <c r="GYO87" s="268"/>
      <c r="GYP87" s="210"/>
      <c r="GYQ87" s="210"/>
      <c r="GYR87" s="210"/>
      <c r="GYS87" s="210"/>
      <c r="GYT87" s="265"/>
      <c r="GYU87" s="266"/>
      <c r="GYV87" s="266"/>
      <c r="GYW87" s="267"/>
      <c r="GYX87" s="210"/>
      <c r="GYY87" s="268"/>
      <c r="GYZ87" s="210"/>
      <c r="GZA87" s="210"/>
      <c r="GZB87" s="210"/>
      <c r="GZC87" s="210"/>
      <c r="GZD87" s="265"/>
      <c r="GZE87" s="266"/>
      <c r="GZF87" s="266"/>
      <c r="GZG87" s="267"/>
      <c r="GZH87" s="210"/>
      <c r="GZI87" s="268"/>
      <c r="GZJ87" s="210"/>
      <c r="GZK87" s="210"/>
      <c r="GZL87" s="210"/>
      <c r="GZM87" s="210"/>
      <c r="GZN87" s="265"/>
      <c r="GZO87" s="266"/>
      <c r="GZP87" s="266"/>
      <c r="GZQ87" s="267"/>
      <c r="GZR87" s="210"/>
      <c r="GZS87" s="268"/>
      <c r="GZT87" s="210"/>
      <c r="GZU87" s="210"/>
      <c r="GZV87" s="210"/>
      <c r="GZW87" s="210"/>
      <c r="GZX87" s="265"/>
      <c r="GZY87" s="266"/>
      <c r="GZZ87" s="266"/>
      <c r="HAA87" s="267"/>
      <c r="HAB87" s="210"/>
      <c r="HAC87" s="268"/>
      <c r="HAD87" s="210"/>
      <c r="HAE87" s="210"/>
      <c r="HAF87" s="210"/>
      <c r="HAG87" s="210"/>
      <c r="HAH87" s="265"/>
      <c r="HAI87" s="266"/>
      <c r="HAJ87" s="266"/>
      <c r="HAK87" s="267"/>
      <c r="HAL87" s="210"/>
      <c r="HAM87" s="268"/>
      <c r="HAN87" s="210"/>
      <c r="HAO87" s="210"/>
      <c r="HAP87" s="210"/>
      <c r="HAQ87" s="210"/>
      <c r="HAR87" s="265"/>
      <c r="HAS87" s="266"/>
      <c r="HAT87" s="266"/>
      <c r="HAU87" s="267"/>
      <c r="HAV87" s="210"/>
      <c r="HAW87" s="268"/>
      <c r="HAX87" s="210"/>
      <c r="HAY87" s="210"/>
      <c r="HAZ87" s="210"/>
      <c r="HBA87" s="210"/>
      <c r="HBB87" s="265"/>
      <c r="HBC87" s="266"/>
      <c r="HBD87" s="266"/>
      <c r="HBE87" s="267"/>
      <c r="HBF87" s="210"/>
      <c r="HBG87" s="268"/>
      <c r="HBH87" s="210"/>
      <c r="HBI87" s="210"/>
      <c r="HBJ87" s="210"/>
      <c r="HBK87" s="210"/>
      <c r="HBL87" s="265"/>
      <c r="HBM87" s="266"/>
      <c r="HBN87" s="266"/>
      <c r="HBO87" s="267"/>
      <c r="HBP87" s="210"/>
      <c r="HBQ87" s="268"/>
      <c r="HBR87" s="210"/>
      <c r="HBS87" s="210"/>
      <c r="HBT87" s="210"/>
      <c r="HBU87" s="210"/>
      <c r="HBV87" s="265"/>
      <c r="HBW87" s="266"/>
      <c r="HBX87" s="266"/>
      <c r="HBY87" s="267"/>
      <c r="HBZ87" s="210"/>
      <c r="HCA87" s="268"/>
      <c r="HCB87" s="210"/>
      <c r="HCC87" s="210"/>
      <c r="HCD87" s="210"/>
      <c r="HCE87" s="210"/>
      <c r="HCF87" s="265"/>
      <c r="HCG87" s="266"/>
      <c r="HCH87" s="266"/>
      <c r="HCI87" s="267"/>
      <c r="HCJ87" s="210"/>
      <c r="HCK87" s="268"/>
      <c r="HCL87" s="210"/>
      <c r="HCM87" s="210"/>
      <c r="HCN87" s="210"/>
      <c r="HCO87" s="210"/>
      <c r="HCP87" s="265"/>
      <c r="HCQ87" s="266"/>
      <c r="HCR87" s="266"/>
      <c r="HCS87" s="267"/>
      <c r="HCT87" s="210"/>
      <c r="HCU87" s="268"/>
      <c r="HCV87" s="210"/>
      <c r="HCW87" s="210"/>
      <c r="HCX87" s="210"/>
      <c r="HCY87" s="210"/>
      <c r="HCZ87" s="265"/>
      <c r="HDA87" s="266"/>
      <c r="HDB87" s="266"/>
      <c r="HDC87" s="267"/>
      <c r="HDD87" s="210"/>
      <c r="HDE87" s="268"/>
      <c r="HDF87" s="210"/>
      <c r="HDG87" s="210"/>
      <c r="HDH87" s="210"/>
      <c r="HDI87" s="210"/>
      <c r="HDJ87" s="265"/>
      <c r="HDK87" s="266"/>
      <c r="HDL87" s="266"/>
      <c r="HDM87" s="267"/>
      <c r="HDN87" s="210"/>
      <c r="HDO87" s="268"/>
      <c r="HDP87" s="210"/>
      <c r="HDQ87" s="210"/>
      <c r="HDR87" s="210"/>
      <c r="HDS87" s="210"/>
      <c r="HDT87" s="265"/>
      <c r="HDU87" s="266"/>
      <c r="HDV87" s="266"/>
      <c r="HDW87" s="267"/>
      <c r="HDX87" s="210"/>
      <c r="HDY87" s="268"/>
      <c r="HDZ87" s="210"/>
      <c r="HEA87" s="210"/>
      <c r="HEB87" s="210"/>
      <c r="HEC87" s="210"/>
      <c r="HED87" s="265"/>
      <c r="HEE87" s="266"/>
      <c r="HEF87" s="266"/>
      <c r="HEG87" s="267"/>
      <c r="HEH87" s="210"/>
      <c r="HEI87" s="268"/>
      <c r="HEJ87" s="210"/>
      <c r="HEK87" s="210"/>
      <c r="HEL87" s="210"/>
      <c r="HEM87" s="210"/>
      <c r="HEN87" s="265"/>
      <c r="HEO87" s="266"/>
      <c r="HEP87" s="266"/>
      <c r="HEQ87" s="267"/>
      <c r="HER87" s="210"/>
      <c r="HES87" s="268"/>
      <c r="HET87" s="210"/>
      <c r="HEU87" s="210"/>
      <c r="HEV87" s="210"/>
      <c r="HEW87" s="210"/>
      <c r="HEX87" s="265"/>
      <c r="HEY87" s="266"/>
      <c r="HEZ87" s="266"/>
      <c r="HFA87" s="267"/>
      <c r="HFB87" s="210"/>
      <c r="HFC87" s="268"/>
      <c r="HFD87" s="210"/>
      <c r="HFE87" s="210"/>
      <c r="HFF87" s="210"/>
      <c r="HFG87" s="210"/>
      <c r="HFH87" s="265"/>
      <c r="HFI87" s="266"/>
      <c r="HFJ87" s="266"/>
      <c r="HFK87" s="267"/>
      <c r="HFL87" s="210"/>
      <c r="HFM87" s="268"/>
      <c r="HFN87" s="210"/>
      <c r="HFO87" s="210"/>
      <c r="HFP87" s="210"/>
      <c r="HFQ87" s="210"/>
      <c r="HFR87" s="265"/>
      <c r="HFS87" s="266"/>
      <c r="HFT87" s="266"/>
      <c r="HFU87" s="267"/>
      <c r="HFV87" s="210"/>
      <c r="HFW87" s="268"/>
      <c r="HFX87" s="210"/>
      <c r="HFY87" s="210"/>
      <c r="HFZ87" s="210"/>
      <c r="HGA87" s="210"/>
      <c r="HGB87" s="265"/>
      <c r="HGC87" s="266"/>
      <c r="HGD87" s="266"/>
      <c r="HGE87" s="267"/>
      <c r="HGF87" s="210"/>
      <c r="HGG87" s="268"/>
      <c r="HGH87" s="210"/>
      <c r="HGI87" s="210"/>
      <c r="HGJ87" s="210"/>
      <c r="HGK87" s="210"/>
      <c r="HGL87" s="265"/>
      <c r="HGM87" s="266"/>
      <c r="HGN87" s="266"/>
      <c r="HGO87" s="267"/>
      <c r="HGP87" s="210"/>
      <c r="HGQ87" s="268"/>
      <c r="HGR87" s="210"/>
      <c r="HGS87" s="210"/>
      <c r="HGT87" s="210"/>
      <c r="HGU87" s="210"/>
      <c r="HGV87" s="265"/>
      <c r="HGW87" s="266"/>
      <c r="HGX87" s="266"/>
      <c r="HGY87" s="267"/>
      <c r="HGZ87" s="210"/>
      <c r="HHA87" s="268"/>
      <c r="HHB87" s="210"/>
      <c r="HHC87" s="210"/>
      <c r="HHD87" s="210"/>
      <c r="HHE87" s="210"/>
      <c r="HHF87" s="265"/>
      <c r="HHG87" s="266"/>
      <c r="HHH87" s="266"/>
      <c r="HHI87" s="267"/>
      <c r="HHJ87" s="210"/>
      <c r="HHK87" s="268"/>
      <c r="HHL87" s="210"/>
      <c r="HHM87" s="210"/>
      <c r="HHN87" s="210"/>
      <c r="HHO87" s="210"/>
      <c r="HHP87" s="265"/>
      <c r="HHQ87" s="266"/>
      <c r="HHR87" s="266"/>
      <c r="HHS87" s="267"/>
      <c r="HHT87" s="210"/>
      <c r="HHU87" s="268"/>
      <c r="HHV87" s="210"/>
      <c r="HHW87" s="210"/>
      <c r="HHX87" s="210"/>
      <c r="HHY87" s="210"/>
      <c r="HHZ87" s="265"/>
      <c r="HIA87" s="266"/>
      <c r="HIB87" s="266"/>
      <c r="HIC87" s="267"/>
      <c r="HID87" s="210"/>
      <c r="HIE87" s="268"/>
      <c r="HIF87" s="210"/>
      <c r="HIG87" s="210"/>
      <c r="HIH87" s="210"/>
      <c r="HII87" s="210"/>
      <c r="HIJ87" s="265"/>
      <c r="HIK87" s="266"/>
      <c r="HIL87" s="266"/>
      <c r="HIM87" s="267"/>
      <c r="HIN87" s="210"/>
      <c r="HIO87" s="268"/>
      <c r="HIP87" s="210"/>
      <c r="HIQ87" s="210"/>
      <c r="HIR87" s="210"/>
      <c r="HIS87" s="210"/>
      <c r="HIT87" s="265"/>
      <c r="HIU87" s="266"/>
      <c r="HIV87" s="266"/>
      <c r="HIW87" s="267"/>
      <c r="HIX87" s="210"/>
      <c r="HIY87" s="268"/>
      <c r="HIZ87" s="210"/>
      <c r="HJA87" s="210"/>
      <c r="HJB87" s="210"/>
      <c r="HJC87" s="210"/>
      <c r="HJD87" s="265"/>
      <c r="HJE87" s="266"/>
      <c r="HJF87" s="266"/>
      <c r="HJG87" s="267"/>
      <c r="HJH87" s="210"/>
      <c r="HJI87" s="268"/>
      <c r="HJJ87" s="210"/>
      <c r="HJK87" s="210"/>
      <c r="HJL87" s="210"/>
      <c r="HJM87" s="210"/>
      <c r="HJN87" s="265"/>
      <c r="HJO87" s="266"/>
      <c r="HJP87" s="266"/>
      <c r="HJQ87" s="267"/>
      <c r="HJR87" s="210"/>
      <c r="HJS87" s="268"/>
      <c r="HJT87" s="210"/>
      <c r="HJU87" s="210"/>
      <c r="HJV87" s="210"/>
      <c r="HJW87" s="210"/>
      <c r="HJX87" s="265"/>
      <c r="HJY87" s="266"/>
      <c r="HJZ87" s="266"/>
      <c r="HKA87" s="267"/>
      <c r="HKB87" s="210"/>
      <c r="HKC87" s="268"/>
      <c r="HKD87" s="210"/>
      <c r="HKE87" s="210"/>
      <c r="HKF87" s="210"/>
      <c r="HKG87" s="210"/>
      <c r="HKH87" s="265"/>
      <c r="HKI87" s="266"/>
      <c r="HKJ87" s="266"/>
      <c r="HKK87" s="267"/>
      <c r="HKL87" s="210"/>
      <c r="HKM87" s="268"/>
      <c r="HKN87" s="210"/>
      <c r="HKO87" s="210"/>
      <c r="HKP87" s="210"/>
      <c r="HKQ87" s="210"/>
      <c r="HKR87" s="265"/>
      <c r="HKS87" s="266"/>
      <c r="HKT87" s="266"/>
      <c r="HKU87" s="267"/>
      <c r="HKV87" s="210"/>
      <c r="HKW87" s="268"/>
      <c r="HKX87" s="210"/>
      <c r="HKY87" s="210"/>
      <c r="HKZ87" s="210"/>
      <c r="HLA87" s="210"/>
      <c r="HLB87" s="265"/>
      <c r="HLC87" s="266"/>
      <c r="HLD87" s="266"/>
      <c r="HLE87" s="267"/>
      <c r="HLF87" s="210"/>
      <c r="HLG87" s="268"/>
      <c r="HLH87" s="210"/>
      <c r="HLI87" s="210"/>
      <c r="HLJ87" s="210"/>
      <c r="HLK87" s="210"/>
      <c r="HLL87" s="265"/>
      <c r="HLM87" s="266"/>
      <c r="HLN87" s="266"/>
      <c r="HLO87" s="267"/>
      <c r="HLP87" s="210"/>
      <c r="HLQ87" s="268"/>
      <c r="HLR87" s="210"/>
      <c r="HLS87" s="210"/>
      <c r="HLT87" s="210"/>
      <c r="HLU87" s="210"/>
      <c r="HLV87" s="265"/>
      <c r="HLW87" s="266"/>
      <c r="HLX87" s="266"/>
      <c r="HLY87" s="267"/>
      <c r="HLZ87" s="210"/>
      <c r="HMA87" s="268"/>
      <c r="HMB87" s="210"/>
      <c r="HMC87" s="210"/>
      <c r="HMD87" s="210"/>
      <c r="HME87" s="210"/>
      <c r="HMF87" s="265"/>
      <c r="HMG87" s="266"/>
      <c r="HMH87" s="266"/>
      <c r="HMI87" s="267"/>
      <c r="HMJ87" s="210"/>
      <c r="HMK87" s="268"/>
      <c r="HML87" s="210"/>
      <c r="HMM87" s="210"/>
      <c r="HMN87" s="210"/>
      <c r="HMO87" s="210"/>
      <c r="HMP87" s="265"/>
      <c r="HMQ87" s="266"/>
      <c r="HMR87" s="266"/>
      <c r="HMS87" s="267"/>
      <c r="HMT87" s="210"/>
      <c r="HMU87" s="268"/>
      <c r="HMV87" s="210"/>
      <c r="HMW87" s="210"/>
      <c r="HMX87" s="210"/>
      <c r="HMY87" s="210"/>
      <c r="HMZ87" s="265"/>
      <c r="HNA87" s="266"/>
      <c r="HNB87" s="266"/>
      <c r="HNC87" s="267"/>
      <c r="HND87" s="210"/>
      <c r="HNE87" s="268"/>
      <c r="HNF87" s="210"/>
      <c r="HNG87" s="210"/>
      <c r="HNH87" s="210"/>
      <c r="HNI87" s="210"/>
      <c r="HNJ87" s="265"/>
      <c r="HNK87" s="266"/>
      <c r="HNL87" s="266"/>
      <c r="HNM87" s="267"/>
      <c r="HNN87" s="210"/>
      <c r="HNO87" s="268"/>
      <c r="HNP87" s="210"/>
      <c r="HNQ87" s="210"/>
      <c r="HNR87" s="210"/>
      <c r="HNS87" s="210"/>
      <c r="HNT87" s="265"/>
      <c r="HNU87" s="266"/>
      <c r="HNV87" s="266"/>
      <c r="HNW87" s="267"/>
      <c r="HNX87" s="210"/>
      <c r="HNY87" s="268"/>
      <c r="HNZ87" s="210"/>
      <c r="HOA87" s="210"/>
      <c r="HOB87" s="210"/>
      <c r="HOC87" s="210"/>
      <c r="HOD87" s="265"/>
      <c r="HOE87" s="266"/>
      <c r="HOF87" s="266"/>
      <c r="HOG87" s="267"/>
      <c r="HOH87" s="210"/>
      <c r="HOI87" s="268"/>
      <c r="HOJ87" s="210"/>
      <c r="HOK87" s="210"/>
      <c r="HOL87" s="210"/>
      <c r="HOM87" s="210"/>
      <c r="HON87" s="265"/>
      <c r="HOO87" s="266"/>
      <c r="HOP87" s="266"/>
      <c r="HOQ87" s="267"/>
      <c r="HOR87" s="210"/>
      <c r="HOS87" s="268"/>
      <c r="HOT87" s="210"/>
      <c r="HOU87" s="210"/>
      <c r="HOV87" s="210"/>
      <c r="HOW87" s="210"/>
      <c r="HOX87" s="265"/>
      <c r="HOY87" s="266"/>
      <c r="HOZ87" s="266"/>
      <c r="HPA87" s="267"/>
      <c r="HPB87" s="210"/>
      <c r="HPC87" s="268"/>
      <c r="HPD87" s="210"/>
      <c r="HPE87" s="210"/>
      <c r="HPF87" s="210"/>
      <c r="HPG87" s="210"/>
      <c r="HPH87" s="265"/>
      <c r="HPI87" s="266"/>
      <c r="HPJ87" s="266"/>
      <c r="HPK87" s="267"/>
      <c r="HPL87" s="210"/>
      <c r="HPM87" s="268"/>
      <c r="HPN87" s="210"/>
      <c r="HPO87" s="210"/>
      <c r="HPP87" s="210"/>
      <c r="HPQ87" s="210"/>
      <c r="HPR87" s="265"/>
      <c r="HPS87" s="266"/>
      <c r="HPT87" s="266"/>
      <c r="HPU87" s="267"/>
      <c r="HPV87" s="210"/>
      <c r="HPW87" s="268"/>
      <c r="HPX87" s="210"/>
      <c r="HPY87" s="210"/>
      <c r="HPZ87" s="210"/>
      <c r="HQA87" s="210"/>
      <c r="HQB87" s="265"/>
      <c r="HQC87" s="266"/>
      <c r="HQD87" s="266"/>
      <c r="HQE87" s="267"/>
      <c r="HQF87" s="210"/>
      <c r="HQG87" s="268"/>
      <c r="HQH87" s="210"/>
      <c r="HQI87" s="210"/>
      <c r="HQJ87" s="210"/>
      <c r="HQK87" s="210"/>
      <c r="HQL87" s="265"/>
      <c r="HQM87" s="266"/>
      <c r="HQN87" s="266"/>
      <c r="HQO87" s="267"/>
      <c r="HQP87" s="210"/>
      <c r="HQQ87" s="268"/>
      <c r="HQR87" s="210"/>
      <c r="HQS87" s="210"/>
      <c r="HQT87" s="210"/>
      <c r="HQU87" s="210"/>
      <c r="HQV87" s="265"/>
      <c r="HQW87" s="266"/>
      <c r="HQX87" s="266"/>
      <c r="HQY87" s="267"/>
      <c r="HQZ87" s="210"/>
      <c r="HRA87" s="268"/>
      <c r="HRB87" s="210"/>
      <c r="HRC87" s="210"/>
      <c r="HRD87" s="210"/>
      <c r="HRE87" s="210"/>
      <c r="HRF87" s="265"/>
      <c r="HRG87" s="266"/>
      <c r="HRH87" s="266"/>
      <c r="HRI87" s="267"/>
      <c r="HRJ87" s="210"/>
      <c r="HRK87" s="268"/>
      <c r="HRL87" s="210"/>
      <c r="HRM87" s="210"/>
      <c r="HRN87" s="210"/>
      <c r="HRO87" s="210"/>
      <c r="HRP87" s="265"/>
      <c r="HRQ87" s="266"/>
      <c r="HRR87" s="266"/>
      <c r="HRS87" s="267"/>
      <c r="HRT87" s="210"/>
      <c r="HRU87" s="268"/>
      <c r="HRV87" s="210"/>
      <c r="HRW87" s="210"/>
      <c r="HRX87" s="210"/>
      <c r="HRY87" s="210"/>
      <c r="HRZ87" s="265"/>
      <c r="HSA87" s="266"/>
      <c r="HSB87" s="266"/>
      <c r="HSC87" s="267"/>
      <c r="HSD87" s="210"/>
      <c r="HSE87" s="268"/>
      <c r="HSF87" s="210"/>
      <c r="HSG87" s="210"/>
      <c r="HSH87" s="210"/>
      <c r="HSI87" s="210"/>
      <c r="HSJ87" s="265"/>
      <c r="HSK87" s="266"/>
      <c r="HSL87" s="266"/>
      <c r="HSM87" s="267"/>
      <c r="HSN87" s="210"/>
      <c r="HSO87" s="268"/>
      <c r="HSP87" s="210"/>
      <c r="HSQ87" s="210"/>
      <c r="HSR87" s="210"/>
      <c r="HSS87" s="210"/>
      <c r="HST87" s="265"/>
      <c r="HSU87" s="266"/>
      <c r="HSV87" s="266"/>
      <c r="HSW87" s="267"/>
      <c r="HSX87" s="210"/>
      <c r="HSY87" s="268"/>
      <c r="HSZ87" s="210"/>
      <c r="HTA87" s="210"/>
      <c r="HTB87" s="210"/>
      <c r="HTC87" s="210"/>
      <c r="HTD87" s="265"/>
      <c r="HTE87" s="266"/>
      <c r="HTF87" s="266"/>
      <c r="HTG87" s="267"/>
      <c r="HTH87" s="210"/>
      <c r="HTI87" s="268"/>
      <c r="HTJ87" s="210"/>
      <c r="HTK87" s="210"/>
      <c r="HTL87" s="210"/>
      <c r="HTM87" s="210"/>
      <c r="HTN87" s="265"/>
      <c r="HTO87" s="266"/>
      <c r="HTP87" s="266"/>
      <c r="HTQ87" s="267"/>
      <c r="HTR87" s="210"/>
      <c r="HTS87" s="268"/>
      <c r="HTT87" s="210"/>
      <c r="HTU87" s="210"/>
      <c r="HTV87" s="210"/>
      <c r="HTW87" s="210"/>
      <c r="HTX87" s="265"/>
      <c r="HTY87" s="266"/>
      <c r="HTZ87" s="266"/>
      <c r="HUA87" s="267"/>
      <c r="HUB87" s="210"/>
      <c r="HUC87" s="268"/>
      <c r="HUD87" s="210"/>
      <c r="HUE87" s="210"/>
      <c r="HUF87" s="210"/>
      <c r="HUG87" s="210"/>
      <c r="HUH87" s="265"/>
      <c r="HUI87" s="266"/>
      <c r="HUJ87" s="266"/>
      <c r="HUK87" s="267"/>
      <c r="HUL87" s="210"/>
      <c r="HUM87" s="268"/>
      <c r="HUN87" s="210"/>
      <c r="HUO87" s="210"/>
      <c r="HUP87" s="210"/>
      <c r="HUQ87" s="210"/>
      <c r="HUR87" s="265"/>
      <c r="HUS87" s="266"/>
      <c r="HUT87" s="266"/>
      <c r="HUU87" s="267"/>
      <c r="HUV87" s="210"/>
      <c r="HUW87" s="268"/>
      <c r="HUX87" s="210"/>
      <c r="HUY87" s="210"/>
      <c r="HUZ87" s="210"/>
      <c r="HVA87" s="210"/>
      <c r="HVB87" s="265"/>
      <c r="HVC87" s="266"/>
      <c r="HVD87" s="266"/>
      <c r="HVE87" s="267"/>
      <c r="HVF87" s="210"/>
      <c r="HVG87" s="268"/>
      <c r="HVH87" s="210"/>
      <c r="HVI87" s="210"/>
      <c r="HVJ87" s="210"/>
      <c r="HVK87" s="210"/>
      <c r="HVL87" s="265"/>
      <c r="HVM87" s="266"/>
      <c r="HVN87" s="266"/>
      <c r="HVO87" s="267"/>
      <c r="HVP87" s="210"/>
      <c r="HVQ87" s="268"/>
      <c r="HVR87" s="210"/>
      <c r="HVS87" s="210"/>
      <c r="HVT87" s="210"/>
      <c r="HVU87" s="210"/>
      <c r="HVV87" s="265"/>
      <c r="HVW87" s="266"/>
      <c r="HVX87" s="266"/>
      <c r="HVY87" s="267"/>
      <c r="HVZ87" s="210"/>
      <c r="HWA87" s="268"/>
      <c r="HWB87" s="210"/>
      <c r="HWC87" s="210"/>
      <c r="HWD87" s="210"/>
      <c r="HWE87" s="210"/>
      <c r="HWF87" s="265"/>
      <c r="HWG87" s="266"/>
      <c r="HWH87" s="266"/>
      <c r="HWI87" s="267"/>
      <c r="HWJ87" s="210"/>
      <c r="HWK87" s="268"/>
      <c r="HWL87" s="210"/>
      <c r="HWM87" s="210"/>
      <c r="HWN87" s="210"/>
      <c r="HWO87" s="210"/>
      <c r="HWP87" s="265"/>
      <c r="HWQ87" s="266"/>
      <c r="HWR87" s="266"/>
      <c r="HWS87" s="267"/>
      <c r="HWT87" s="210"/>
      <c r="HWU87" s="268"/>
      <c r="HWV87" s="210"/>
      <c r="HWW87" s="210"/>
      <c r="HWX87" s="210"/>
      <c r="HWY87" s="210"/>
      <c r="HWZ87" s="265"/>
      <c r="HXA87" s="266"/>
      <c r="HXB87" s="266"/>
      <c r="HXC87" s="267"/>
      <c r="HXD87" s="210"/>
      <c r="HXE87" s="268"/>
      <c r="HXF87" s="210"/>
      <c r="HXG87" s="210"/>
      <c r="HXH87" s="210"/>
      <c r="HXI87" s="210"/>
      <c r="HXJ87" s="265"/>
      <c r="HXK87" s="266"/>
      <c r="HXL87" s="266"/>
      <c r="HXM87" s="267"/>
      <c r="HXN87" s="210"/>
      <c r="HXO87" s="268"/>
      <c r="HXP87" s="210"/>
      <c r="HXQ87" s="210"/>
      <c r="HXR87" s="210"/>
      <c r="HXS87" s="210"/>
      <c r="HXT87" s="265"/>
      <c r="HXU87" s="266"/>
      <c r="HXV87" s="266"/>
      <c r="HXW87" s="267"/>
      <c r="HXX87" s="210"/>
      <c r="HXY87" s="268"/>
      <c r="HXZ87" s="210"/>
      <c r="HYA87" s="210"/>
      <c r="HYB87" s="210"/>
      <c r="HYC87" s="210"/>
      <c r="HYD87" s="265"/>
      <c r="HYE87" s="266"/>
      <c r="HYF87" s="266"/>
      <c r="HYG87" s="267"/>
      <c r="HYH87" s="210"/>
      <c r="HYI87" s="268"/>
      <c r="HYJ87" s="210"/>
      <c r="HYK87" s="210"/>
      <c r="HYL87" s="210"/>
      <c r="HYM87" s="210"/>
      <c r="HYN87" s="265"/>
      <c r="HYO87" s="266"/>
      <c r="HYP87" s="266"/>
      <c r="HYQ87" s="267"/>
      <c r="HYR87" s="210"/>
      <c r="HYS87" s="268"/>
      <c r="HYT87" s="210"/>
      <c r="HYU87" s="210"/>
      <c r="HYV87" s="210"/>
      <c r="HYW87" s="210"/>
      <c r="HYX87" s="265"/>
      <c r="HYY87" s="266"/>
      <c r="HYZ87" s="266"/>
      <c r="HZA87" s="267"/>
      <c r="HZB87" s="210"/>
      <c r="HZC87" s="268"/>
      <c r="HZD87" s="210"/>
      <c r="HZE87" s="210"/>
      <c r="HZF87" s="210"/>
      <c r="HZG87" s="210"/>
      <c r="HZH87" s="265"/>
      <c r="HZI87" s="266"/>
      <c r="HZJ87" s="266"/>
      <c r="HZK87" s="267"/>
      <c r="HZL87" s="210"/>
      <c r="HZM87" s="268"/>
      <c r="HZN87" s="210"/>
      <c r="HZO87" s="210"/>
      <c r="HZP87" s="210"/>
      <c r="HZQ87" s="210"/>
      <c r="HZR87" s="265"/>
      <c r="HZS87" s="266"/>
      <c r="HZT87" s="266"/>
      <c r="HZU87" s="267"/>
      <c r="HZV87" s="210"/>
      <c r="HZW87" s="268"/>
      <c r="HZX87" s="210"/>
      <c r="HZY87" s="210"/>
      <c r="HZZ87" s="210"/>
      <c r="IAA87" s="210"/>
      <c r="IAB87" s="265"/>
      <c r="IAC87" s="266"/>
      <c r="IAD87" s="266"/>
      <c r="IAE87" s="267"/>
      <c r="IAF87" s="210"/>
      <c r="IAG87" s="268"/>
      <c r="IAH87" s="210"/>
      <c r="IAI87" s="210"/>
      <c r="IAJ87" s="210"/>
      <c r="IAK87" s="210"/>
      <c r="IAL87" s="265"/>
      <c r="IAM87" s="266"/>
      <c r="IAN87" s="266"/>
      <c r="IAO87" s="267"/>
      <c r="IAP87" s="210"/>
      <c r="IAQ87" s="268"/>
      <c r="IAR87" s="210"/>
      <c r="IAS87" s="210"/>
      <c r="IAT87" s="210"/>
      <c r="IAU87" s="210"/>
      <c r="IAV87" s="265"/>
      <c r="IAW87" s="266"/>
      <c r="IAX87" s="266"/>
      <c r="IAY87" s="267"/>
      <c r="IAZ87" s="210"/>
      <c r="IBA87" s="268"/>
      <c r="IBB87" s="210"/>
      <c r="IBC87" s="210"/>
      <c r="IBD87" s="210"/>
      <c r="IBE87" s="210"/>
      <c r="IBF87" s="265"/>
      <c r="IBG87" s="266"/>
      <c r="IBH87" s="266"/>
      <c r="IBI87" s="267"/>
      <c r="IBJ87" s="210"/>
      <c r="IBK87" s="268"/>
      <c r="IBL87" s="210"/>
      <c r="IBM87" s="210"/>
      <c r="IBN87" s="210"/>
      <c r="IBO87" s="210"/>
      <c r="IBP87" s="265"/>
      <c r="IBQ87" s="266"/>
      <c r="IBR87" s="266"/>
      <c r="IBS87" s="267"/>
      <c r="IBT87" s="210"/>
      <c r="IBU87" s="268"/>
      <c r="IBV87" s="210"/>
      <c r="IBW87" s="210"/>
      <c r="IBX87" s="210"/>
      <c r="IBY87" s="210"/>
      <c r="IBZ87" s="265"/>
      <c r="ICA87" s="266"/>
      <c r="ICB87" s="266"/>
      <c r="ICC87" s="267"/>
      <c r="ICD87" s="210"/>
      <c r="ICE87" s="268"/>
      <c r="ICF87" s="210"/>
      <c r="ICG87" s="210"/>
      <c r="ICH87" s="210"/>
      <c r="ICI87" s="210"/>
      <c r="ICJ87" s="265"/>
      <c r="ICK87" s="266"/>
      <c r="ICL87" s="266"/>
      <c r="ICM87" s="267"/>
      <c r="ICN87" s="210"/>
      <c r="ICO87" s="268"/>
      <c r="ICP87" s="210"/>
      <c r="ICQ87" s="210"/>
      <c r="ICR87" s="210"/>
      <c r="ICS87" s="210"/>
      <c r="ICT87" s="265"/>
      <c r="ICU87" s="266"/>
      <c r="ICV87" s="266"/>
      <c r="ICW87" s="267"/>
      <c r="ICX87" s="210"/>
      <c r="ICY87" s="268"/>
      <c r="ICZ87" s="210"/>
      <c r="IDA87" s="210"/>
      <c r="IDB87" s="210"/>
      <c r="IDC87" s="210"/>
      <c r="IDD87" s="265"/>
      <c r="IDE87" s="266"/>
      <c r="IDF87" s="266"/>
      <c r="IDG87" s="267"/>
      <c r="IDH87" s="210"/>
      <c r="IDI87" s="268"/>
      <c r="IDJ87" s="210"/>
      <c r="IDK87" s="210"/>
      <c r="IDL87" s="210"/>
      <c r="IDM87" s="210"/>
      <c r="IDN87" s="265"/>
      <c r="IDO87" s="266"/>
      <c r="IDP87" s="266"/>
      <c r="IDQ87" s="267"/>
      <c r="IDR87" s="210"/>
      <c r="IDS87" s="268"/>
      <c r="IDT87" s="210"/>
      <c r="IDU87" s="210"/>
      <c r="IDV87" s="210"/>
      <c r="IDW87" s="210"/>
      <c r="IDX87" s="265"/>
      <c r="IDY87" s="266"/>
      <c r="IDZ87" s="266"/>
      <c r="IEA87" s="267"/>
      <c r="IEB87" s="210"/>
      <c r="IEC87" s="268"/>
      <c r="IED87" s="210"/>
      <c r="IEE87" s="210"/>
      <c r="IEF87" s="210"/>
      <c r="IEG87" s="210"/>
      <c r="IEH87" s="265"/>
      <c r="IEI87" s="266"/>
      <c r="IEJ87" s="266"/>
      <c r="IEK87" s="267"/>
      <c r="IEL87" s="210"/>
      <c r="IEM87" s="268"/>
      <c r="IEN87" s="210"/>
      <c r="IEO87" s="210"/>
      <c r="IEP87" s="210"/>
      <c r="IEQ87" s="210"/>
      <c r="IER87" s="265"/>
      <c r="IES87" s="266"/>
      <c r="IET87" s="266"/>
      <c r="IEU87" s="267"/>
      <c r="IEV87" s="210"/>
      <c r="IEW87" s="268"/>
      <c r="IEX87" s="210"/>
      <c r="IEY87" s="210"/>
      <c r="IEZ87" s="210"/>
      <c r="IFA87" s="210"/>
      <c r="IFB87" s="265"/>
      <c r="IFC87" s="266"/>
      <c r="IFD87" s="266"/>
      <c r="IFE87" s="267"/>
      <c r="IFF87" s="210"/>
      <c r="IFG87" s="268"/>
      <c r="IFH87" s="210"/>
      <c r="IFI87" s="210"/>
      <c r="IFJ87" s="210"/>
      <c r="IFK87" s="210"/>
      <c r="IFL87" s="265"/>
      <c r="IFM87" s="266"/>
      <c r="IFN87" s="266"/>
      <c r="IFO87" s="267"/>
      <c r="IFP87" s="210"/>
      <c r="IFQ87" s="268"/>
      <c r="IFR87" s="210"/>
      <c r="IFS87" s="210"/>
      <c r="IFT87" s="210"/>
      <c r="IFU87" s="210"/>
      <c r="IFV87" s="265"/>
      <c r="IFW87" s="266"/>
      <c r="IFX87" s="266"/>
      <c r="IFY87" s="267"/>
      <c r="IFZ87" s="210"/>
      <c r="IGA87" s="268"/>
      <c r="IGB87" s="210"/>
      <c r="IGC87" s="210"/>
      <c r="IGD87" s="210"/>
      <c r="IGE87" s="210"/>
      <c r="IGF87" s="265"/>
      <c r="IGG87" s="266"/>
      <c r="IGH87" s="266"/>
      <c r="IGI87" s="267"/>
      <c r="IGJ87" s="210"/>
      <c r="IGK87" s="268"/>
      <c r="IGL87" s="210"/>
      <c r="IGM87" s="210"/>
      <c r="IGN87" s="210"/>
      <c r="IGO87" s="210"/>
      <c r="IGP87" s="265"/>
      <c r="IGQ87" s="266"/>
      <c r="IGR87" s="266"/>
      <c r="IGS87" s="267"/>
      <c r="IGT87" s="210"/>
      <c r="IGU87" s="268"/>
      <c r="IGV87" s="210"/>
      <c r="IGW87" s="210"/>
      <c r="IGX87" s="210"/>
      <c r="IGY87" s="210"/>
      <c r="IGZ87" s="265"/>
      <c r="IHA87" s="266"/>
      <c r="IHB87" s="266"/>
      <c r="IHC87" s="267"/>
      <c r="IHD87" s="210"/>
      <c r="IHE87" s="268"/>
      <c r="IHF87" s="210"/>
      <c r="IHG87" s="210"/>
      <c r="IHH87" s="210"/>
      <c r="IHI87" s="210"/>
      <c r="IHJ87" s="265"/>
      <c r="IHK87" s="266"/>
      <c r="IHL87" s="266"/>
      <c r="IHM87" s="267"/>
      <c r="IHN87" s="210"/>
      <c r="IHO87" s="268"/>
      <c r="IHP87" s="210"/>
      <c r="IHQ87" s="210"/>
      <c r="IHR87" s="210"/>
      <c r="IHS87" s="210"/>
      <c r="IHT87" s="265"/>
      <c r="IHU87" s="266"/>
      <c r="IHV87" s="266"/>
      <c r="IHW87" s="267"/>
      <c r="IHX87" s="210"/>
      <c r="IHY87" s="268"/>
      <c r="IHZ87" s="210"/>
      <c r="IIA87" s="210"/>
      <c r="IIB87" s="210"/>
      <c r="IIC87" s="210"/>
      <c r="IID87" s="265"/>
      <c r="IIE87" s="266"/>
      <c r="IIF87" s="266"/>
      <c r="IIG87" s="267"/>
      <c r="IIH87" s="210"/>
      <c r="III87" s="268"/>
      <c r="IIJ87" s="210"/>
      <c r="IIK87" s="210"/>
      <c r="IIL87" s="210"/>
      <c r="IIM87" s="210"/>
      <c r="IIN87" s="265"/>
      <c r="IIO87" s="266"/>
      <c r="IIP87" s="266"/>
      <c r="IIQ87" s="267"/>
      <c r="IIR87" s="210"/>
      <c r="IIS87" s="268"/>
      <c r="IIT87" s="210"/>
      <c r="IIU87" s="210"/>
      <c r="IIV87" s="210"/>
      <c r="IIW87" s="210"/>
      <c r="IIX87" s="265"/>
      <c r="IIY87" s="266"/>
      <c r="IIZ87" s="266"/>
      <c r="IJA87" s="267"/>
      <c r="IJB87" s="210"/>
      <c r="IJC87" s="268"/>
      <c r="IJD87" s="210"/>
      <c r="IJE87" s="210"/>
      <c r="IJF87" s="210"/>
      <c r="IJG87" s="210"/>
      <c r="IJH87" s="265"/>
      <c r="IJI87" s="266"/>
      <c r="IJJ87" s="266"/>
      <c r="IJK87" s="267"/>
      <c r="IJL87" s="210"/>
      <c r="IJM87" s="268"/>
      <c r="IJN87" s="210"/>
      <c r="IJO87" s="210"/>
      <c r="IJP87" s="210"/>
      <c r="IJQ87" s="210"/>
      <c r="IJR87" s="265"/>
      <c r="IJS87" s="266"/>
      <c r="IJT87" s="266"/>
      <c r="IJU87" s="267"/>
      <c r="IJV87" s="210"/>
      <c r="IJW87" s="268"/>
      <c r="IJX87" s="210"/>
      <c r="IJY87" s="210"/>
      <c r="IJZ87" s="210"/>
      <c r="IKA87" s="210"/>
      <c r="IKB87" s="265"/>
      <c r="IKC87" s="266"/>
      <c r="IKD87" s="266"/>
      <c r="IKE87" s="267"/>
      <c r="IKF87" s="210"/>
      <c r="IKG87" s="268"/>
      <c r="IKH87" s="210"/>
      <c r="IKI87" s="210"/>
      <c r="IKJ87" s="210"/>
      <c r="IKK87" s="210"/>
      <c r="IKL87" s="265"/>
      <c r="IKM87" s="266"/>
      <c r="IKN87" s="266"/>
      <c r="IKO87" s="267"/>
      <c r="IKP87" s="210"/>
      <c r="IKQ87" s="268"/>
      <c r="IKR87" s="210"/>
      <c r="IKS87" s="210"/>
      <c r="IKT87" s="210"/>
      <c r="IKU87" s="210"/>
      <c r="IKV87" s="265"/>
      <c r="IKW87" s="266"/>
      <c r="IKX87" s="266"/>
      <c r="IKY87" s="267"/>
      <c r="IKZ87" s="210"/>
      <c r="ILA87" s="268"/>
      <c r="ILB87" s="210"/>
      <c r="ILC87" s="210"/>
      <c r="ILD87" s="210"/>
      <c r="ILE87" s="210"/>
      <c r="ILF87" s="265"/>
      <c r="ILG87" s="266"/>
      <c r="ILH87" s="266"/>
      <c r="ILI87" s="267"/>
      <c r="ILJ87" s="210"/>
      <c r="ILK87" s="268"/>
      <c r="ILL87" s="210"/>
      <c r="ILM87" s="210"/>
      <c r="ILN87" s="210"/>
      <c r="ILO87" s="210"/>
      <c r="ILP87" s="265"/>
      <c r="ILQ87" s="266"/>
      <c r="ILR87" s="266"/>
      <c r="ILS87" s="267"/>
      <c r="ILT87" s="210"/>
      <c r="ILU87" s="268"/>
      <c r="ILV87" s="210"/>
      <c r="ILW87" s="210"/>
      <c r="ILX87" s="210"/>
      <c r="ILY87" s="210"/>
      <c r="ILZ87" s="265"/>
      <c r="IMA87" s="266"/>
      <c r="IMB87" s="266"/>
      <c r="IMC87" s="267"/>
      <c r="IMD87" s="210"/>
      <c r="IME87" s="268"/>
      <c r="IMF87" s="210"/>
      <c r="IMG87" s="210"/>
      <c r="IMH87" s="210"/>
      <c r="IMI87" s="210"/>
      <c r="IMJ87" s="265"/>
      <c r="IMK87" s="266"/>
      <c r="IML87" s="266"/>
      <c r="IMM87" s="267"/>
      <c r="IMN87" s="210"/>
      <c r="IMO87" s="268"/>
      <c r="IMP87" s="210"/>
      <c r="IMQ87" s="210"/>
      <c r="IMR87" s="210"/>
      <c r="IMS87" s="210"/>
      <c r="IMT87" s="265"/>
      <c r="IMU87" s="266"/>
      <c r="IMV87" s="266"/>
      <c r="IMW87" s="267"/>
      <c r="IMX87" s="210"/>
      <c r="IMY87" s="268"/>
      <c r="IMZ87" s="210"/>
      <c r="INA87" s="210"/>
      <c r="INB87" s="210"/>
      <c r="INC87" s="210"/>
      <c r="IND87" s="265"/>
      <c r="INE87" s="266"/>
      <c r="INF87" s="266"/>
      <c r="ING87" s="267"/>
      <c r="INH87" s="210"/>
      <c r="INI87" s="268"/>
      <c r="INJ87" s="210"/>
      <c r="INK87" s="210"/>
      <c r="INL87" s="210"/>
      <c r="INM87" s="210"/>
      <c r="INN87" s="265"/>
      <c r="INO87" s="266"/>
      <c r="INP87" s="266"/>
      <c r="INQ87" s="267"/>
      <c r="INR87" s="210"/>
      <c r="INS87" s="268"/>
      <c r="INT87" s="210"/>
      <c r="INU87" s="210"/>
      <c r="INV87" s="210"/>
      <c r="INW87" s="210"/>
      <c r="INX87" s="265"/>
      <c r="INY87" s="266"/>
      <c r="INZ87" s="266"/>
      <c r="IOA87" s="267"/>
      <c r="IOB87" s="210"/>
      <c r="IOC87" s="268"/>
      <c r="IOD87" s="210"/>
      <c r="IOE87" s="210"/>
      <c r="IOF87" s="210"/>
      <c r="IOG87" s="210"/>
      <c r="IOH87" s="265"/>
      <c r="IOI87" s="266"/>
      <c r="IOJ87" s="266"/>
      <c r="IOK87" s="267"/>
      <c r="IOL87" s="210"/>
      <c r="IOM87" s="268"/>
      <c r="ION87" s="210"/>
      <c r="IOO87" s="210"/>
      <c r="IOP87" s="210"/>
      <c r="IOQ87" s="210"/>
      <c r="IOR87" s="265"/>
      <c r="IOS87" s="266"/>
      <c r="IOT87" s="266"/>
      <c r="IOU87" s="267"/>
      <c r="IOV87" s="210"/>
      <c r="IOW87" s="268"/>
      <c r="IOX87" s="210"/>
      <c r="IOY87" s="210"/>
      <c r="IOZ87" s="210"/>
      <c r="IPA87" s="210"/>
      <c r="IPB87" s="265"/>
      <c r="IPC87" s="266"/>
      <c r="IPD87" s="266"/>
      <c r="IPE87" s="267"/>
      <c r="IPF87" s="210"/>
      <c r="IPG87" s="268"/>
      <c r="IPH87" s="210"/>
      <c r="IPI87" s="210"/>
      <c r="IPJ87" s="210"/>
      <c r="IPK87" s="210"/>
      <c r="IPL87" s="265"/>
      <c r="IPM87" s="266"/>
      <c r="IPN87" s="266"/>
      <c r="IPO87" s="267"/>
      <c r="IPP87" s="210"/>
      <c r="IPQ87" s="268"/>
      <c r="IPR87" s="210"/>
      <c r="IPS87" s="210"/>
      <c r="IPT87" s="210"/>
      <c r="IPU87" s="210"/>
      <c r="IPV87" s="265"/>
      <c r="IPW87" s="266"/>
      <c r="IPX87" s="266"/>
      <c r="IPY87" s="267"/>
      <c r="IPZ87" s="210"/>
      <c r="IQA87" s="268"/>
      <c r="IQB87" s="210"/>
      <c r="IQC87" s="210"/>
      <c r="IQD87" s="210"/>
      <c r="IQE87" s="210"/>
      <c r="IQF87" s="265"/>
      <c r="IQG87" s="266"/>
      <c r="IQH87" s="266"/>
      <c r="IQI87" s="267"/>
      <c r="IQJ87" s="210"/>
      <c r="IQK87" s="268"/>
      <c r="IQL87" s="210"/>
      <c r="IQM87" s="210"/>
      <c r="IQN87" s="210"/>
      <c r="IQO87" s="210"/>
      <c r="IQP87" s="265"/>
      <c r="IQQ87" s="266"/>
      <c r="IQR87" s="266"/>
      <c r="IQS87" s="267"/>
      <c r="IQT87" s="210"/>
      <c r="IQU87" s="268"/>
      <c r="IQV87" s="210"/>
      <c r="IQW87" s="210"/>
      <c r="IQX87" s="210"/>
      <c r="IQY87" s="210"/>
      <c r="IQZ87" s="265"/>
      <c r="IRA87" s="266"/>
      <c r="IRB87" s="266"/>
      <c r="IRC87" s="267"/>
      <c r="IRD87" s="210"/>
      <c r="IRE87" s="268"/>
      <c r="IRF87" s="210"/>
      <c r="IRG87" s="210"/>
      <c r="IRH87" s="210"/>
      <c r="IRI87" s="210"/>
      <c r="IRJ87" s="265"/>
      <c r="IRK87" s="266"/>
      <c r="IRL87" s="266"/>
      <c r="IRM87" s="267"/>
      <c r="IRN87" s="210"/>
      <c r="IRO87" s="268"/>
      <c r="IRP87" s="210"/>
      <c r="IRQ87" s="210"/>
      <c r="IRR87" s="210"/>
      <c r="IRS87" s="210"/>
      <c r="IRT87" s="265"/>
      <c r="IRU87" s="266"/>
      <c r="IRV87" s="266"/>
      <c r="IRW87" s="267"/>
      <c r="IRX87" s="210"/>
      <c r="IRY87" s="268"/>
      <c r="IRZ87" s="210"/>
      <c r="ISA87" s="210"/>
      <c r="ISB87" s="210"/>
      <c r="ISC87" s="210"/>
      <c r="ISD87" s="265"/>
      <c r="ISE87" s="266"/>
      <c r="ISF87" s="266"/>
      <c r="ISG87" s="267"/>
      <c r="ISH87" s="210"/>
      <c r="ISI87" s="268"/>
      <c r="ISJ87" s="210"/>
      <c r="ISK87" s="210"/>
      <c r="ISL87" s="210"/>
      <c r="ISM87" s="210"/>
      <c r="ISN87" s="265"/>
      <c r="ISO87" s="266"/>
      <c r="ISP87" s="266"/>
      <c r="ISQ87" s="267"/>
      <c r="ISR87" s="210"/>
      <c r="ISS87" s="268"/>
      <c r="IST87" s="210"/>
      <c r="ISU87" s="210"/>
      <c r="ISV87" s="210"/>
      <c r="ISW87" s="210"/>
      <c r="ISX87" s="265"/>
      <c r="ISY87" s="266"/>
      <c r="ISZ87" s="266"/>
      <c r="ITA87" s="267"/>
      <c r="ITB87" s="210"/>
      <c r="ITC87" s="268"/>
      <c r="ITD87" s="210"/>
      <c r="ITE87" s="210"/>
      <c r="ITF87" s="210"/>
      <c r="ITG87" s="210"/>
      <c r="ITH87" s="265"/>
      <c r="ITI87" s="266"/>
      <c r="ITJ87" s="266"/>
      <c r="ITK87" s="267"/>
      <c r="ITL87" s="210"/>
      <c r="ITM87" s="268"/>
      <c r="ITN87" s="210"/>
      <c r="ITO87" s="210"/>
      <c r="ITP87" s="210"/>
      <c r="ITQ87" s="210"/>
      <c r="ITR87" s="265"/>
      <c r="ITS87" s="266"/>
      <c r="ITT87" s="266"/>
      <c r="ITU87" s="267"/>
      <c r="ITV87" s="210"/>
      <c r="ITW87" s="268"/>
      <c r="ITX87" s="210"/>
      <c r="ITY87" s="210"/>
      <c r="ITZ87" s="210"/>
      <c r="IUA87" s="210"/>
      <c r="IUB87" s="265"/>
      <c r="IUC87" s="266"/>
      <c r="IUD87" s="266"/>
      <c r="IUE87" s="267"/>
      <c r="IUF87" s="210"/>
      <c r="IUG87" s="268"/>
      <c r="IUH87" s="210"/>
      <c r="IUI87" s="210"/>
      <c r="IUJ87" s="210"/>
      <c r="IUK87" s="210"/>
      <c r="IUL87" s="265"/>
      <c r="IUM87" s="266"/>
      <c r="IUN87" s="266"/>
      <c r="IUO87" s="267"/>
      <c r="IUP87" s="210"/>
      <c r="IUQ87" s="268"/>
      <c r="IUR87" s="210"/>
      <c r="IUS87" s="210"/>
      <c r="IUT87" s="210"/>
      <c r="IUU87" s="210"/>
      <c r="IUV87" s="265"/>
      <c r="IUW87" s="266"/>
      <c r="IUX87" s="266"/>
      <c r="IUY87" s="267"/>
      <c r="IUZ87" s="210"/>
      <c r="IVA87" s="268"/>
      <c r="IVB87" s="210"/>
      <c r="IVC87" s="210"/>
      <c r="IVD87" s="210"/>
      <c r="IVE87" s="210"/>
      <c r="IVF87" s="265"/>
      <c r="IVG87" s="266"/>
      <c r="IVH87" s="266"/>
      <c r="IVI87" s="267"/>
      <c r="IVJ87" s="210"/>
      <c r="IVK87" s="268"/>
      <c r="IVL87" s="210"/>
      <c r="IVM87" s="210"/>
      <c r="IVN87" s="210"/>
      <c r="IVO87" s="210"/>
      <c r="IVP87" s="265"/>
      <c r="IVQ87" s="266"/>
      <c r="IVR87" s="266"/>
      <c r="IVS87" s="267"/>
      <c r="IVT87" s="210"/>
      <c r="IVU87" s="268"/>
      <c r="IVV87" s="210"/>
      <c r="IVW87" s="210"/>
      <c r="IVX87" s="210"/>
      <c r="IVY87" s="210"/>
      <c r="IVZ87" s="265"/>
      <c r="IWA87" s="266"/>
      <c r="IWB87" s="266"/>
      <c r="IWC87" s="267"/>
      <c r="IWD87" s="210"/>
      <c r="IWE87" s="268"/>
      <c r="IWF87" s="210"/>
      <c r="IWG87" s="210"/>
      <c r="IWH87" s="210"/>
      <c r="IWI87" s="210"/>
      <c r="IWJ87" s="265"/>
      <c r="IWK87" s="266"/>
      <c r="IWL87" s="266"/>
      <c r="IWM87" s="267"/>
      <c r="IWN87" s="210"/>
      <c r="IWO87" s="268"/>
      <c r="IWP87" s="210"/>
      <c r="IWQ87" s="210"/>
      <c r="IWR87" s="210"/>
      <c r="IWS87" s="210"/>
      <c r="IWT87" s="265"/>
      <c r="IWU87" s="266"/>
      <c r="IWV87" s="266"/>
      <c r="IWW87" s="267"/>
      <c r="IWX87" s="210"/>
      <c r="IWY87" s="268"/>
      <c r="IWZ87" s="210"/>
      <c r="IXA87" s="210"/>
      <c r="IXB87" s="210"/>
      <c r="IXC87" s="210"/>
      <c r="IXD87" s="265"/>
      <c r="IXE87" s="266"/>
      <c r="IXF87" s="266"/>
      <c r="IXG87" s="267"/>
      <c r="IXH87" s="210"/>
      <c r="IXI87" s="268"/>
      <c r="IXJ87" s="210"/>
      <c r="IXK87" s="210"/>
      <c r="IXL87" s="210"/>
      <c r="IXM87" s="210"/>
      <c r="IXN87" s="265"/>
      <c r="IXO87" s="266"/>
      <c r="IXP87" s="266"/>
      <c r="IXQ87" s="267"/>
      <c r="IXR87" s="210"/>
      <c r="IXS87" s="268"/>
      <c r="IXT87" s="210"/>
      <c r="IXU87" s="210"/>
      <c r="IXV87" s="210"/>
      <c r="IXW87" s="210"/>
      <c r="IXX87" s="265"/>
      <c r="IXY87" s="266"/>
      <c r="IXZ87" s="266"/>
      <c r="IYA87" s="267"/>
      <c r="IYB87" s="210"/>
      <c r="IYC87" s="268"/>
      <c r="IYD87" s="210"/>
      <c r="IYE87" s="210"/>
      <c r="IYF87" s="210"/>
      <c r="IYG87" s="210"/>
      <c r="IYH87" s="265"/>
      <c r="IYI87" s="266"/>
      <c r="IYJ87" s="266"/>
      <c r="IYK87" s="267"/>
      <c r="IYL87" s="210"/>
      <c r="IYM87" s="268"/>
      <c r="IYN87" s="210"/>
      <c r="IYO87" s="210"/>
      <c r="IYP87" s="210"/>
      <c r="IYQ87" s="210"/>
      <c r="IYR87" s="265"/>
      <c r="IYS87" s="266"/>
      <c r="IYT87" s="266"/>
      <c r="IYU87" s="267"/>
      <c r="IYV87" s="210"/>
      <c r="IYW87" s="268"/>
      <c r="IYX87" s="210"/>
      <c r="IYY87" s="210"/>
      <c r="IYZ87" s="210"/>
      <c r="IZA87" s="210"/>
      <c r="IZB87" s="265"/>
      <c r="IZC87" s="266"/>
      <c r="IZD87" s="266"/>
      <c r="IZE87" s="267"/>
      <c r="IZF87" s="210"/>
      <c r="IZG87" s="268"/>
      <c r="IZH87" s="210"/>
      <c r="IZI87" s="210"/>
      <c r="IZJ87" s="210"/>
      <c r="IZK87" s="210"/>
      <c r="IZL87" s="265"/>
      <c r="IZM87" s="266"/>
      <c r="IZN87" s="266"/>
      <c r="IZO87" s="267"/>
      <c r="IZP87" s="210"/>
      <c r="IZQ87" s="268"/>
      <c r="IZR87" s="210"/>
      <c r="IZS87" s="210"/>
      <c r="IZT87" s="210"/>
      <c r="IZU87" s="210"/>
      <c r="IZV87" s="265"/>
      <c r="IZW87" s="266"/>
      <c r="IZX87" s="266"/>
      <c r="IZY87" s="267"/>
      <c r="IZZ87" s="210"/>
      <c r="JAA87" s="268"/>
      <c r="JAB87" s="210"/>
      <c r="JAC87" s="210"/>
      <c r="JAD87" s="210"/>
      <c r="JAE87" s="210"/>
      <c r="JAF87" s="265"/>
      <c r="JAG87" s="266"/>
      <c r="JAH87" s="266"/>
      <c r="JAI87" s="267"/>
      <c r="JAJ87" s="210"/>
      <c r="JAK87" s="268"/>
      <c r="JAL87" s="210"/>
      <c r="JAM87" s="210"/>
      <c r="JAN87" s="210"/>
      <c r="JAO87" s="210"/>
      <c r="JAP87" s="265"/>
      <c r="JAQ87" s="266"/>
      <c r="JAR87" s="266"/>
      <c r="JAS87" s="267"/>
      <c r="JAT87" s="210"/>
      <c r="JAU87" s="268"/>
      <c r="JAV87" s="210"/>
      <c r="JAW87" s="210"/>
      <c r="JAX87" s="210"/>
      <c r="JAY87" s="210"/>
      <c r="JAZ87" s="265"/>
      <c r="JBA87" s="266"/>
      <c r="JBB87" s="266"/>
      <c r="JBC87" s="267"/>
      <c r="JBD87" s="210"/>
      <c r="JBE87" s="268"/>
      <c r="JBF87" s="210"/>
      <c r="JBG87" s="210"/>
      <c r="JBH87" s="210"/>
      <c r="JBI87" s="210"/>
      <c r="JBJ87" s="265"/>
      <c r="JBK87" s="266"/>
      <c r="JBL87" s="266"/>
      <c r="JBM87" s="267"/>
      <c r="JBN87" s="210"/>
      <c r="JBO87" s="268"/>
      <c r="JBP87" s="210"/>
      <c r="JBQ87" s="210"/>
      <c r="JBR87" s="210"/>
      <c r="JBS87" s="210"/>
      <c r="JBT87" s="265"/>
      <c r="JBU87" s="266"/>
      <c r="JBV87" s="266"/>
      <c r="JBW87" s="267"/>
      <c r="JBX87" s="210"/>
      <c r="JBY87" s="268"/>
      <c r="JBZ87" s="210"/>
      <c r="JCA87" s="210"/>
      <c r="JCB87" s="210"/>
      <c r="JCC87" s="210"/>
      <c r="JCD87" s="265"/>
      <c r="JCE87" s="266"/>
      <c r="JCF87" s="266"/>
      <c r="JCG87" s="267"/>
      <c r="JCH87" s="210"/>
      <c r="JCI87" s="268"/>
      <c r="JCJ87" s="210"/>
      <c r="JCK87" s="210"/>
      <c r="JCL87" s="210"/>
      <c r="JCM87" s="210"/>
      <c r="JCN87" s="265"/>
      <c r="JCO87" s="266"/>
      <c r="JCP87" s="266"/>
      <c r="JCQ87" s="267"/>
      <c r="JCR87" s="210"/>
      <c r="JCS87" s="268"/>
      <c r="JCT87" s="210"/>
      <c r="JCU87" s="210"/>
      <c r="JCV87" s="210"/>
      <c r="JCW87" s="210"/>
      <c r="JCX87" s="265"/>
      <c r="JCY87" s="266"/>
      <c r="JCZ87" s="266"/>
      <c r="JDA87" s="267"/>
      <c r="JDB87" s="210"/>
      <c r="JDC87" s="268"/>
      <c r="JDD87" s="210"/>
      <c r="JDE87" s="210"/>
      <c r="JDF87" s="210"/>
      <c r="JDG87" s="210"/>
      <c r="JDH87" s="265"/>
      <c r="JDI87" s="266"/>
      <c r="JDJ87" s="266"/>
      <c r="JDK87" s="267"/>
      <c r="JDL87" s="210"/>
      <c r="JDM87" s="268"/>
      <c r="JDN87" s="210"/>
      <c r="JDO87" s="210"/>
      <c r="JDP87" s="210"/>
      <c r="JDQ87" s="210"/>
      <c r="JDR87" s="265"/>
      <c r="JDS87" s="266"/>
      <c r="JDT87" s="266"/>
      <c r="JDU87" s="267"/>
      <c r="JDV87" s="210"/>
      <c r="JDW87" s="268"/>
      <c r="JDX87" s="210"/>
      <c r="JDY87" s="210"/>
      <c r="JDZ87" s="210"/>
      <c r="JEA87" s="210"/>
      <c r="JEB87" s="265"/>
      <c r="JEC87" s="266"/>
      <c r="JED87" s="266"/>
      <c r="JEE87" s="267"/>
      <c r="JEF87" s="210"/>
      <c r="JEG87" s="268"/>
      <c r="JEH87" s="210"/>
      <c r="JEI87" s="210"/>
      <c r="JEJ87" s="210"/>
      <c r="JEK87" s="210"/>
      <c r="JEL87" s="265"/>
      <c r="JEM87" s="266"/>
      <c r="JEN87" s="266"/>
      <c r="JEO87" s="267"/>
      <c r="JEP87" s="210"/>
      <c r="JEQ87" s="268"/>
      <c r="JER87" s="210"/>
      <c r="JES87" s="210"/>
      <c r="JET87" s="210"/>
      <c r="JEU87" s="210"/>
      <c r="JEV87" s="265"/>
      <c r="JEW87" s="266"/>
      <c r="JEX87" s="266"/>
      <c r="JEY87" s="267"/>
      <c r="JEZ87" s="210"/>
      <c r="JFA87" s="268"/>
      <c r="JFB87" s="210"/>
      <c r="JFC87" s="210"/>
      <c r="JFD87" s="210"/>
      <c r="JFE87" s="210"/>
      <c r="JFF87" s="265"/>
      <c r="JFG87" s="266"/>
      <c r="JFH87" s="266"/>
      <c r="JFI87" s="267"/>
      <c r="JFJ87" s="210"/>
      <c r="JFK87" s="268"/>
      <c r="JFL87" s="210"/>
      <c r="JFM87" s="210"/>
      <c r="JFN87" s="210"/>
      <c r="JFO87" s="210"/>
      <c r="JFP87" s="265"/>
      <c r="JFQ87" s="266"/>
      <c r="JFR87" s="266"/>
      <c r="JFS87" s="267"/>
      <c r="JFT87" s="210"/>
      <c r="JFU87" s="268"/>
      <c r="JFV87" s="210"/>
      <c r="JFW87" s="210"/>
      <c r="JFX87" s="210"/>
      <c r="JFY87" s="210"/>
      <c r="JFZ87" s="265"/>
      <c r="JGA87" s="266"/>
      <c r="JGB87" s="266"/>
      <c r="JGC87" s="267"/>
      <c r="JGD87" s="210"/>
      <c r="JGE87" s="268"/>
      <c r="JGF87" s="210"/>
      <c r="JGG87" s="210"/>
      <c r="JGH87" s="210"/>
      <c r="JGI87" s="210"/>
      <c r="JGJ87" s="265"/>
      <c r="JGK87" s="266"/>
      <c r="JGL87" s="266"/>
      <c r="JGM87" s="267"/>
      <c r="JGN87" s="210"/>
      <c r="JGO87" s="268"/>
      <c r="JGP87" s="210"/>
      <c r="JGQ87" s="210"/>
      <c r="JGR87" s="210"/>
      <c r="JGS87" s="210"/>
      <c r="JGT87" s="265"/>
      <c r="JGU87" s="266"/>
      <c r="JGV87" s="266"/>
      <c r="JGW87" s="267"/>
      <c r="JGX87" s="210"/>
      <c r="JGY87" s="268"/>
      <c r="JGZ87" s="210"/>
      <c r="JHA87" s="210"/>
      <c r="JHB87" s="210"/>
      <c r="JHC87" s="210"/>
      <c r="JHD87" s="265"/>
      <c r="JHE87" s="266"/>
      <c r="JHF87" s="266"/>
      <c r="JHG87" s="267"/>
      <c r="JHH87" s="210"/>
      <c r="JHI87" s="268"/>
      <c r="JHJ87" s="210"/>
      <c r="JHK87" s="210"/>
      <c r="JHL87" s="210"/>
      <c r="JHM87" s="210"/>
      <c r="JHN87" s="265"/>
      <c r="JHO87" s="266"/>
      <c r="JHP87" s="266"/>
      <c r="JHQ87" s="267"/>
      <c r="JHR87" s="210"/>
      <c r="JHS87" s="268"/>
      <c r="JHT87" s="210"/>
      <c r="JHU87" s="210"/>
      <c r="JHV87" s="210"/>
      <c r="JHW87" s="210"/>
      <c r="JHX87" s="265"/>
      <c r="JHY87" s="266"/>
      <c r="JHZ87" s="266"/>
      <c r="JIA87" s="267"/>
      <c r="JIB87" s="210"/>
      <c r="JIC87" s="268"/>
      <c r="JID87" s="210"/>
      <c r="JIE87" s="210"/>
      <c r="JIF87" s="210"/>
      <c r="JIG87" s="210"/>
      <c r="JIH87" s="265"/>
      <c r="JII87" s="266"/>
      <c r="JIJ87" s="266"/>
      <c r="JIK87" s="267"/>
      <c r="JIL87" s="210"/>
      <c r="JIM87" s="268"/>
      <c r="JIN87" s="210"/>
      <c r="JIO87" s="210"/>
      <c r="JIP87" s="210"/>
      <c r="JIQ87" s="210"/>
      <c r="JIR87" s="265"/>
      <c r="JIS87" s="266"/>
      <c r="JIT87" s="266"/>
      <c r="JIU87" s="267"/>
      <c r="JIV87" s="210"/>
      <c r="JIW87" s="268"/>
      <c r="JIX87" s="210"/>
      <c r="JIY87" s="210"/>
      <c r="JIZ87" s="210"/>
      <c r="JJA87" s="210"/>
      <c r="JJB87" s="265"/>
      <c r="JJC87" s="266"/>
      <c r="JJD87" s="266"/>
      <c r="JJE87" s="267"/>
      <c r="JJF87" s="210"/>
      <c r="JJG87" s="268"/>
      <c r="JJH87" s="210"/>
      <c r="JJI87" s="210"/>
      <c r="JJJ87" s="210"/>
      <c r="JJK87" s="210"/>
      <c r="JJL87" s="265"/>
      <c r="JJM87" s="266"/>
      <c r="JJN87" s="266"/>
      <c r="JJO87" s="267"/>
      <c r="JJP87" s="210"/>
      <c r="JJQ87" s="268"/>
      <c r="JJR87" s="210"/>
      <c r="JJS87" s="210"/>
      <c r="JJT87" s="210"/>
      <c r="JJU87" s="210"/>
      <c r="JJV87" s="265"/>
      <c r="JJW87" s="266"/>
      <c r="JJX87" s="266"/>
      <c r="JJY87" s="267"/>
      <c r="JJZ87" s="210"/>
      <c r="JKA87" s="268"/>
      <c r="JKB87" s="210"/>
      <c r="JKC87" s="210"/>
      <c r="JKD87" s="210"/>
      <c r="JKE87" s="210"/>
      <c r="JKF87" s="265"/>
      <c r="JKG87" s="266"/>
      <c r="JKH87" s="266"/>
      <c r="JKI87" s="267"/>
      <c r="JKJ87" s="210"/>
      <c r="JKK87" s="268"/>
      <c r="JKL87" s="210"/>
      <c r="JKM87" s="210"/>
      <c r="JKN87" s="210"/>
      <c r="JKO87" s="210"/>
      <c r="JKP87" s="265"/>
      <c r="JKQ87" s="266"/>
      <c r="JKR87" s="266"/>
      <c r="JKS87" s="267"/>
      <c r="JKT87" s="210"/>
      <c r="JKU87" s="268"/>
      <c r="JKV87" s="210"/>
      <c r="JKW87" s="210"/>
      <c r="JKX87" s="210"/>
      <c r="JKY87" s="210"/>
      <c r="JKZ87" s="265"/>
      <c r="JLA87" s="266"/>
      <c r="JLB87" s="266"/>
      <c r="JLC87" s="267"/>
      <c r="JLD87" s="210"/>
      <c r="JLE87" s="268"/>
      <c r="JLF87" s="210"/>
      <c r="JLG87" s="210"/>
      <c r="JLH87" s="210"/>
      <c r="JLI87" s="210"/>
      <c r="JLJ87" s="265"/>
      <c r="JLK87" s="266"/>
      <c r="JLL87" s="266"/>
      <c r="JLM87" s="267"/>
      <c r="JLN87" s="210"/>
      <c r="JLO87" s="268"/>
      <c r="JLP87" s="210"/>
      <c r="JLQ87" s="210"/>
      <c r="JLR87" s="210"/>
      <c r="JLS87" s="210"/>
      <c r="JLT87" s="265"/>
      <c r="JLU87" s="266"/>
      <c r="JLV87" s="266"/>
      <c r="JLW87" s="267"/>
      <c r="JLX87" s="210"/>
      <c r="JLY87" s="268"/>
      <c r="JLZ87" s="210"/>
      <c r="JMA87" s="210"/>
      <c r="JMB87" s="210"/>
      <c r="JMC87" s="210"/>
      <c r="JMD87" s="265"/>
      <c r="JME87" s="266"/>
      <c r="JMF87" s="266"/>
      <c r="JMG87" s="267"/>
      <c r="JMH87" s="210"/>
      <c r="JMI87" s="268"/>
      <c r="JMJ87" s="210"/>
      <c r="JMK87" s="210"/>
      <c r="JML87" s="210"/>
      <c r="JMM87" s="210"/>
      <c r="JMN87" s="265"/>
      <c r="JMO87" s="266"/>
      <c r="JMP87" s="266"/>
      <c r="JMQ87" s="267"/>
      <c r="JMR87" s="210"/>
      <c r="JMS87" s="268"/>
      <c r="JMT87" s="210"/>
      <c r="JMU87" s="210"/>
      <c r="JMV87" s="210"/>
      <c r="JMW87" s="210"/>
      <c r="JMX87" s="265"/>
      <c r="JMY87" s="266"/>
      <c r="JMZ87" s="266"/>
      <c r="JNA87" s="267"/>
      <c r="JNB87" s="210"/>
      <c r="JNC87" s="268"/>
      <c r="JND87" s="210"/>
      <c r="JNE87" s="210"/>
      <c r="JNF87" s="210"/>
      <c r="JNG87" s="210"/>
      <c r="JNH87" s="265"/>
      <c r="JNI87" s="266"/>
      <c r="JNJ87" s="266"/>
      <c r="JNK87" s="267"/>
      <c r="JNL87" s="210"/>
      <c r="JNM87" s="268"/>
      <c r="JNN87" s="210"/>
      <c r="JNO87" s="210"/>
      <c r="JNP87" s="210"/>
      <c r="JNQ87" s="210"/>
      <c r="JNR87" s="265"/>
      <c r="JNS87" s="266"/>
      <c r="JNT87" s="266"/>
      <c r="JNU87" s="267"/>
      <c r="JNV87" s="210"/>
      <c r="JNW87" s="268"/>
      <c r="JNX87" s="210"/>
      <c r="JNY87" s="210"/>
      <c r="JNZ87" s="210"/>
      <c r="JOA87" s="210"/>
      <c r="JOB87" s="265"/>
      <c r="JOC87" s="266"/>
      <c r="JOD87" s="266"/>
      <c r="JOE87" s="267"/>
      <c r="JOF87" s="210"/>
      <c r="JOG87" s="268"/>
      <c r="JOH87" s="210"/>
      <c r="JOI87" s="210"/>
      <c r="JOJ87" s="210"/>
      <c r="JOK87" s="210"/>
      <c r="JOL87" s="265"/>
      <c r="JOM87" s="266"/>
      <c r="JON87" s="266"/>
      <c r="JOO87" s="267"/>
      <c r="JOP87" s="210"/>
      <c r="JOQ87" s="268"/>
      <c r="JOR87" s="210"/>
      <c r="JOS87" s="210"/>
      <c r="JOT87" s="210"/>
      <c r="JOU87" s="210"/>
      <c r="JOV87" s="265"/>
      <c r="JOW87" s="266"/>
      <c r="JOX87" s="266"/>
      <c r="JOY87" s="267"/>
      <c r="JOZ87" s="210"/>
      <c r="JPA87" s="268"/>
      <c r="JPB87" s="210"/>
      <c r="JPC87" s="210"/>
      <c r="JPD87" s="210"/>
      <c r="JPE87" s="210"/>
      <c r="JPF87" s="265"/>
      <c r="JPG87" s="266"/>
      <c r="JPH87" s="266"/>
      <c r="JPI87" s="267"/>
      <c r="JPJ87" s="210"/>
      <c r="JPK87" s="268"/>
      <c r="JPL87" s="210"/>
      <c r="JPM87" s="210"/>
      <c r="JPN87" s="210"/>
      <c r="JPO87" s="210"/>
      <c r="JPP87" s="265"/>
      <c r="JPQ87" s="266"/>
      <c r="JPR87" s="266"/>
      <c r="JPS87" s="267"/>
      <c r="JPT87" s="210"/>
      <c r="JPU87" s="268"/>
      <c r="JPV87" s="210"/>
      <c r="JPW87" s="210"/>
      <c r="JPX87" s="210"/>
      <c r="JPY87" s="210"/>
      <c r="JPZ87" s="265"/>
      <c r="JQA87" s="266"/>
      <c r="JQB87" s="266"/>
      <c r="JQC87" s="267"/>
      <c r="JQD87" s="210"/>
      <c r="JQE87" s="268"/>
      <c r="JQF87" s="210"/>
      <c r="JQG87" s="210"/>
      <c r="JQH87" s="210"/>
      <c r="JQI87" s="210"/>
      <c r="JQJ87" s="265"/>
      <c r="JQK87" s="266"/>
      <c r="JQL87" s="266"/>
      <c r="JQM87" s="267"/>
      <c r="JQN87" s="210"/>
      <c r="JQO87" s="268"/>
      <c r="JQP87" s="210"/>
      <c r="JQQ87" s="210"/>
      <c r="JQR87" s="210"/>
      <c r="JQS87" s="210"/>
      <c r="JQT87" s="265"/>
      <c r="JQU87" s="266"/>
      <c r="JQV87" s="266"/>
      <c r="JQW87" s="267"/>
      <c r="JQX87" s="210"/>
      <c r="JQY87" s="268"/>
      <c r="JQZ87" s="210"/>
      <c r="JRA87" s="210"/>
      <c r="JRB87" s="210"/>
      <c r="JRC87" s="210"/>
      <c r="JRD87" s="265"/>
      <c r="JRE87" s="266"/>
      <c r="JRF87" s="266"/>
      <c r="JRG87" s="267"/>
      <c r="JRH87" s="210"/>
      <c r="JRI87" s="268"/>
      <c r="JRJ87" s="210"/>
      <c r="JRK87" s="210"/>
      <c r="JRL87" s="210"/>
      <c r="JRM87" s="210"/>
      <c r="JRN87" s="265"/>
      <c r="JRO87" s="266"/>
      <c r="JRP87" s="266"/>
      <c r="JRQ87" s="267"/>
      <c r="JRR87" s="210"/>
      <c r="JRS87" s="268"/>
      <c r="JRT87" s="210"/>
      <c r="JRU87" s="210"/>
      <c r="JRV87" s="210"/>
      <c r="JRW87" s="210"/>
      <c r="JRX87" s="265"/>
      <c r="JRY87" s="266"/>
      <c r="JRZ87" s="266"/>
      <c r="JSA87" s="267"/>
      <c r="JSB87" s="210"/>
      <c r="JSC87" s="268"/>
      <c r="JSD87" s="210"/>
      <c r="JSE87" s="210"/>
      <c r="JSF87" s="210"/>
      <c r="JSG87" s="210"/>
      <c r="JSH87" s="265"/>
      <c r="JSI87" s="266"/>
      <c r="JSJ87" s="266"/>
      <c r="JSK87" s="267"/>
      <c r="JSL87" s="210"/>
      <c r="JSM87" s="268"/>
      <c r="JSN87" s="210"/>
      <c r="JSO87" s="210"/>
      <c r="JSP87" s="210"/>
      <c r="JSQ87" s="210"/>
      <c r="JSR87" s="265"/>
      <c r="JSS87" s="266"/>
      <c r="JST87" s="266"/>
      <c r="JSU87" s="267"/>
      <c r="JSV87" s="210"/>
      <c r="JSW87" s="268"/>
      <c r="JSX87" s="210"/>
      <c r="JSY87" s="210"/>
      <c r="JSZ87" s="210"/>
      <c r="JTA87" s="210"/>
      <c r="JTB87" s="265"/>
      <c r="JTC87" s="266"/>
      <c r="JTD87" s="266"/>
      <c r="JTE87" s="267"/>
      <c r="JTF87" s="210"/>
      <c r="JTG87" s="268"/>
      <c r="JTH87" s="210"/>
      <c r="JTI87" s="210"/>
      <c r="JTJ87" s="210"/>
      <c r="JTK87" s="210"/>
      <c r="JTL87" s="265"/>
      <c r="JTM87" s="266"/>
      <c r="JTN87" s="266"/>
      <c r="JTO87" s="267"/>
      <c r="JTP87" s="210"/>
      <c r="JTQ87" s="268"/>
      <c r="JTR87" s="210"/>
      <c r="JTS87" s="210"/>
      <c r="JTT87" s="210"/>
      <c r="JTU87" s="210"/>
      <c r="JTV87" s="265"/>
      <c r="JTW87" s="266"/>
      <c r="JTX87" s="266"/>
      <c r="JTY87" s="267"/>
      <c r="JTZ87" s="210"/>
      <c r="JUA87" s="268"/>
      <c r="JUB87" s="210"/>
      <c r="JUC87" s="210"/>
      <c r="JUD87" s="210"/>
      <c r="JUE87" s="210"/>
      <c r="JUF87" s="265"/>
      <c r="JUG87" s="266"/>
      <c r="JUH87" s="266"/>
      <c r="JUI87" s="267"/>
      <c r="JUJ87" s="210"/>
      <c r="JUK87" s="268"/>
      <c r="JUL87" s="210"/>
      <c r="JUM87" s="210"/>
      <c r="JUN87" s="210"/>
      <c r="JUO87" s="210"/>
      <c r="JUP87" s="265"/>
      <c r="JUQ87" s="266"/>
      <c r="JUR87" s="266"/>
      <c r="JUS87" s="267"/>
      <c r="JUT87" s="210"/>
      <c r="JUU87" s="268"/>
      <c r="JUV87" s="210"/>
      <c r="JUW87" s="210"/>
      <c r="JUX87" s="210"/>
      <c r="JUY87" s="210"/>
      <c r="JUZ87" s="265"/>
      <c r="JVA87" s="266"/>
      <c r="JVB87" s="266"/>
      <c r="JVC87" s="267"/>
      <c r="JVD87" s="210"/>
      <c r="JVE87" s="268"/>
      <c r="JVF87" s="210"/>
      <c r="JVG87" s="210"/>
      <c r="JVH87" s="210"/>
      <c r="JVI87" s="210"/>
      <c r="JVJ87" s="265"/>
      <c r="JVK87" s="266"/>
      <c r="JVL87" s="266"/>
      <c r="JVM87" s="267"/>
      <c r="JVN87" s="210"/>
      <c r="JVO87" s="268"/>
      <c r="JVP87" s="210"/>
      <c r="JVQ87" s="210"/>
      <c r="JVR87" s="210"/>
      <c r="JVS87" s="210"/>
      <c r="JVT87" s="265"/>
      <c r="JVU87" s="266"/>
      <c r="JVV87" s="266"/>
      <c r="JVW87" s="267"/>
      <c r="JVX87" s="210"/>
      <c r="JVY87" s="268"/>
      <c r="JVZ87" s="210"/>
      <c r="JWA87" s="210"/>
      <c r="JWB87" s="210"/>
      <c r="JWC87" s="210"/>
      <c r="JWD87" s="265"/>
      <c r="JWE87" s="266"/>
      <c r="JWF87" s="266"/>
      <c r="JWG87" s="267"/>
      <c r="JWH87" s="210"/>
      <c r="JWI87" s="268"/>
      <c r="JWJ87" s="210"/>
      <c r="JWK87" s="210"/>
      <c r="JWL87" s="210"/>
      <c r="JWM87" s="210"/>
      <c r="JWN87" s="265"/>
      <c r="JWO87" s="266"/>
      <c r="JWP87" s="266"/>
      <c r="JWQ87" s="267"/>
      <c r="JWR87" s="210"/>
      <c r="JWS87" s="268"/>
      <c r="JWT87" s="210"/>
      <c r="JWU87" s="210"/>
      <c r="JWV87" s="210"/>
      <c r="JWW87" s="210"/>
      <c r="JWX87" s="265"/>
      <c r="JWY87" s="266"/>
      <c r="JWZ87" s="266"/>
      <c r="JXA87" s="267"/>
      <c r="JXB87" s="210"/>
      <c r="JXC87" s="268"/>
      <c r="JXD87" s="210"/>
      <c r="JXE87" s="210"/>
      <c r="JXF87" s="210"/>
      <c r="JXG87" s="210"/>
      <c r="JXH87" s="265"/>
      <c r="JXI87" s="266"/>
      <c r="JXJ87" s="266"/>
      <c r="JXK87" s="267"/>
      <c r="JXL87" s="210"/>
      <c r="JXM87" s="268"/>
      <c r="JXN87" s="210"/>
      <c r="JXO87" s="210"/>
      <c r="JXP87" s="210"/>
      <c r="JXQ87" s="210"/>
      <c r="JXR87" s="265"/>
      <c r="JXS87" s="266"/>
      <c r="JXT87" s="266"/>
      <c r="JXU87" s="267"/>
      <c r="JXV87" s="210"/>
      <c r="JXW87" s="268"/>
      <c r="JXX87" s="210"/>
      <c r="JXY87" s="210"/>
      <c r="JXZ87" s="210"/>
      <c r="JYA87" s="210"/>
      <c r="JYB87" s="265"/>
      <c r="JYC87" s="266"/>
      <c r="JYD87" s="266"/>
      <c r="JYE87" s="267"/>
      <c r="JYF87" s="210"/>
      <c r="JYG87" s="268"/>
      <c r="JYH87" s="210"/>
      <c r="JYI87" s="210"/>
      <c r="JYJ87" s="210"/>
      <c r="JYK87" s="210"/>
      <c r="JYL87" s="265"/>
      <c r="JYM87" s="266"/>
      <c r="JYN87" s="266"/>
      <c r="JYO87" s="267"/>
      <c r="JYP87" s="210"/>
      <c r="JYQ87" s="268"/>
      <c r="JYR87" s="210"/>
      <c r="JYS87" s="210"/>
      <c r="JYT87" s="210"/>
      <c r="JYU87" s="210"/>
      <c r="JYV87" s="265"/>
      <c r="JYW87" s="266"/>
      <c r="JYX87" s="266"/>
      <c r="JYY87" s="267"/>
      <c r="JYZ87" s="210"/>
      <c r="JZA87" s="268"/>
      <c r="JZB87" s="210"/>
      <c r="JZC87" s="210"/>
      <c r="JZD87" s="210"/>
      <c r="JZE87" s="210"/>
      <c r="JZF87" s="265"/>
      <c r="JZG87" s="266"/>
      <c r="JZH87" s="266"/>
      <c r="JZI87" s="267"/>
      <c r="JZJ87" s="210"/>
      <c r="JZK87" s="268"/>
      <c r="JZL87" s="210"/>
      <c r="JZM87" s="210"/>
      <c r="JZN87" s="210"/>
      <c r="JZO87" s="210"/>
      <c r="JZP87" s="265"/>
      <c r="JZQ87" s="266"/>
      <c r="JZR87" s="266"/>
      <c r="JZS87" s="267"/>
      <c r="JZT87" s="210"/>
      <c r="JZU87" s="268"/>
      <c r="JZV87" s="210"/>
      <c r="JZW87" s="210"/>
      <c r="JZX87" s="210"/>
      <c r="JZY87" s="210"/>
      <c r="JZZ87" s="265"/>
      <c r="KAA87" s="266"/>
      <c r="KAB87" s="266"/>
      <c r="KAC87" s="267"/>
      <c r="KAD87" s="210"/>
      <c r="KAE87" s="268"/>
      <c r="KAF87" s="210"/>
      <c r="KAG87" s="210"/>
      <c r="KAH87" s="210"/>
      <c r="KAI87" s="210"/>
      <c r="KAJ87" s="265"/>
      <c r="KAK87" s="266"/>
      <c r="KAL87" s="266"/>
      <c r="KAM87" s="267"/>
      <c r="KAN87" s="210"/>
      <c r="KAO87" s="268"/>
      <c r="KAP87" s="210"/>
      <c r="KAQ87" s="210"/>
      <c r="KAR87" s="210"/>
      <c r="KAS87" s="210"/>
      <c r="KAT87" s="265"/>
      <c r="KAU87" s="266"/>
      <c r="KAV87" s="266"/>
      <c r="KAW87" s="267"/>
      <c r="KAX87" s="210"/>
      <c r="KAY87" s="268"/>
      <c r="KAZ87" s="210"/>
      <c r="KBA87" s="210"/>
      <c r="KBB87" s="210"/>
      <c r="KBC87" s="210"/>
      <c r="KBD87" s="265"/>
      <c r="KBE87" s="266"/>
      <c r="KBF87" s="266"/>
      <c r="KBG87" s="267"/>
      <c r="KBH87" s="210"/>
      <c r="KBI87" s="268"/>
      <c r="KBJ87" s="210"/>
      <c r="KBK87" s="210"/>
      <c r="KBL87" s="210"/>
      <c r="KBM87" s="210"/>
      <c r="KBN87" s="265"/>
      <c r="KBO87" s="266"/>
      <c r="KBP87" s="266"/>
      <c r="KBQ87" s="267"/>
      <c r="KBR87" s="210"/>
      <c r="KBS87" s="268"/>
      <c r="KBT87" s="210"/>
      <c r="KBU87" s="210"/>
      <c r="KBV87" s="210"/>
      <c r="KBW87" s="210"/>
      <c r="KBX87" s="265"/>
      <c r="KBY87" s="266"/>
      <c r="KBZ87" s="266"/>
      <c r="KCA87" s="267"/>
      <c r="KCB87" s="210"/>
      <c r="KCC87" s="268"/>
      <c r="KCD87" s="210"/>
      <c r="KCE87" s="210"/>
      <c r="KCF87" s="210"/>
      <c r="KCG87" s="210"/>
      <c r="KCH87" s="265"/>
      <c r="KCI87" s="266"/>
      <c r="KCJ87" s="266"/>
      <c r="KCK87" s="267"/>
      <c r="KCL87" s="210"/>
      <c r="KCM87" s="268"/>
      <c r="KCN87" s="210"/>
      <c r="KCO87" s="210"/>
      <c r="KCP87" s="210"/>
      <c r="KCQ87" s="210"/>
      <c r="KCR87" s="265"/>
      <c r="KCS87" s="266"/>
      <c r="KCT87" s="266"/>
      <c r="KCU87" s="267"/>
      <c r="KCV87" s="210"/>
      <c r="KCW87" s="268"/>
      <c r="KCX87" s="210"/>
      <c r="KCY87" s="210"/>
      <c r="KCZ87" s="210"/>
      <c r="KDA87" s="210"/>
      <c r="KDB87" s="265"/>
      <c r="KDC87" s="266"/>
      <c r="KDD87" s="266"/>
      <c r="KDE87" s="267"/>
      <c r="KDF87" s="210"/>
      <c r="KDG87" s="268"/>
      <c r="KDH87" s="210"/>
      <c r="KDI87" s="210"/>
      <c r="KDJ87" s="210"/>
      <c r="KDK87" s="210"/>
      <c r="KDL87" s="265"/>
      <c r="KDM87" s="266"/>
      <c r="KDN87" s="266"/>
      <c r="KDO87" s="267"/>
      <c r="KDP87" s="210"/>
      <c r="KDQ87" s="268"/>
      <c r="KDR87" s="210"/>
      <c r="KDS87" s="210"/>
      <c r="KDT87" s="210"/>
      <c r="KDU87" s="210"/>
      <c r="KDV87" s="265"/>
      <c r="KDW87" s="266"/>
      <c r="KDX87" s="266"/>
      <c r="KDY87" s="267"/>
      <c r="KDZ87" s="210"/>
      <c r="KEA87" s="268"/>
      <c r="KEB87" s="210"/>
      <c r="KEC87" s="210"/>
      <c r="KED87" s="210"/>
      <c r="KEE87" s="210"/>
      <c r="KEF87" s="265"/>
      <c r="KEG87" s="266"/>
      <c r="KEH87" s="266"/>
      <c r="KEI87" s="267"/>
      <c r="KEJ87" s="210"/>
      <c r="KEK87" s="268"/>
      <c r="KEL87" s="210"/>
      <c r="KEM87" s="210"/>
      <c r="KEN87" s="210"/>
      <c r="KEO87" s="210"/>
      <c r="KEP87" s="265"/>
      <c r="KEQ87" s="266"/>
      <c r="KER87" s="266"/>
      <c r="KES87" s="267"/>
      <c r="KET87" s="210"/>
      <c r="KEU87" s="268"/>
      <c r="KEV87" s="210"/>
      <c r="KEW87" s="210"/>
      <c r="KEX87" s="210"/>
      <c r="KEY87" s="210"/>
      <c r="KEZ87" s="265"/>
      <c r="KFA87" s="266"/>
      <c r="KFB87" s="266"/>
      <c r="KFC87" s="267"/>
      <c r="KFD87" s="210"/>
      <c r="KFE87" s="268"/>
      <c r="KFF87" s="210"/>
      <c r="KFG87" s="210"/>
      <c r="KFH87" s="210"/>
      <c r="KFI87" s="210"/>
      <c r="KFJ87" s="265"/>
      <c r="KFK87" s="266"/>
      <c r="KFL87" s="266"/>
      <c r="KFM87" s="267"/>
      <c r="KFN87" s="210"/>
      <c r="KFO87" s="268"/>
      <c r="KFP87" s="210"/>
      <c r="KFQ87" s="210"/>
      <c r="KFR87" s="210"/>
      <c r="KFS87" s="210"/>
      <c r="KFT87" s="265"/>
      <c r="KFU87" s="266"/>
      <c r="KFV87" s="266"/>
      <c r="KFW87" s="267"/>
      <c r="KFX87" s="210"/>
      <c r="KFY87" s="268"/>
      <c r="KFZ87" s="210"/>
      <c r="KGA87" s="210"/>
      <c r="KGB87" s="210"/>
      <c r="KGC87" s="210"/>
      <c r="KGD87" s="265"/>
      <c r="KGE87" s="266"/>
      <c r="KGF87" s="266"/>
      <c r="KGG87" s="267"/>
      <c r="KGH87" s="210"/>
      <c r="KGI87" s="268"/>
      <c r="KGJ87" s="210"/>
      <c r="KGK87" s="210"/>
      <c r="KGL87" s="210"/>
      <c r="KGM87" s="210"/>
      <c r="KGN87" s="265"/>
      <c r="KGO87" s="266"/>
      <c r="KGP87" s="266"/>
      <c r="KGQ87" s="267"/>
      <c r="KGR87" s="210"/>
      <c r="KGS87" s="268"/>
      <c r="KGT87" s="210"/>
      <c r="KGU87" s="210"/>
      <c r="KGV87" s="210"/>
      <c r="KGW87" s="210"/>
      <c r="KGX87" s="265"/>
      <c r="KGY87" s="266"/>
      <c r="KGZ87" s="266"/>
      <c r="KHA87" s="267"/>
      <c r="KHB87" s="210"/>
      <c r="KHC87" s="268"/>
      <c r="KHD87" s="210"/>
      <c r="KHE87" s="210"/>
      <c r="KHF87" s="210"/>
      <c r="KHG87" s="210"/>
      <c r="KHH87" s="265"/>
      <c r="KHI87" s="266"/>
      <c r="KHJ87" s="266"/>
      <c r="KHK87" s="267"/>
      <c r="KHL87" s="210"/>
      <c r="KHM87" s="268"/>
      <c r="KHN87" s="210"/>
      <c r="KHO87" s="210"/>
      <c r="KHP87" s="210"/>
      <c r="KHQ87" s="210"/>
      <c r="KHR87" s="265"/>
      <c r="KHS87" s="266"/>
      <c r="KHT87" s="266"/>
      <c r="KHU87" s="267"/>
      <c r="KHV87" s="210"/>
      <c r="KHW87" s="268"/>
      <c r="KHX87" s="210"/>
      <c r="KHY87" s="210"/>
      <c r="KHZ87" s="210"/>
      <c r="KIA87" s="210"/>
      <c r="KIB87" s="265"/>
      <c r="KIC87" s="266"/>
      <c r="KID87" s="266"/>
      <c r="KIE87" s="267"/>
      <c r="KIF87" s="210"/>
      <c r="KIG87" s="268"/>
      <c r="KIH87" s="210"/>
      <c r="KII87" s="210"/>
      <c r="KIJ87" s="210"/>
      <c r="KIK87" s="210"/>
      <c r="KIL87" s="265"/>
      <c r="KIM87" s="266"/>
      <c r="KIN87" s="266"/>
      <c r="KIO87" s="267"/>
      <c r="KIP87" s="210"/>
      <c r="KIQ87" s="268"/>
      <c r="KIR87" s="210"/>
      <c r="KIS87" s="210"/>
      <c r="KIT87" s="210"/>
      <c r="KIU87" s="210"/>
      <c r="KIV87" s="265"/>
      <c r="KIW87" s="266"/>
      <c r="KIX87" s="266"/>
      <c r="KIY87" s="267"/>
      <c r="KIZ87" s="210"/>
      <c r="KJA87" s="268"/>
      <c r="KJB87" s="210"/>
      <c r="KJC87" s="210"/>
      <c r="KJD87" s="210"/>
      <c r="KJE87" s="210"/>
      <c r="KJF87" s="265"/>
      <c r="KJG87" s="266"/>
      <c r="KJH87" s="266"/>
      <c r="KJI87" s="267"/>
      <c r="KJJ87" s="210"/>
      <c r="KJK87" s="268"/>
      <c r="KJL87" s="210"/>
      <c r="KJM87" s="210"/>
      <c r="KJN87" s="210"/>
      <c r="KJO87" s="210"/>
      <c r="KJP87" s="265"/>
      <c r="KJQ87" s="266"/>
      <c r="KJR87" s="266"/>
      <c r="KJS87" s="267"/>
      <c r="KJT87" s="210"/>
      <c r="KJU87" s="268"/>
      <c r="KJV87" s="210"/>
      <c r="KJW87" s="210"/>
      <c r="KJX87" s="210"/>
      <c r="KJY87" s="210"/>
      <c r="KJZ87" s="265"/>
      <c r="KKA87" s="266"/>
      <c r="KKB87" s="266"/>
      <c r="KKC87" s="267"/>
      <c r="KKD87" s="210"/>
      <c r="KKE87" s="268"/>
      <c r="KKF87" s="210"/>
      <c r="KKG87" s="210"/>
      <c r="KKH87" s="210"/>
      <c r="KKI87" s="210"/>
      <c r="KKJ87" s="265"/>
      <c r="KKK87" s="266"/>
      <c r="KKL87" s="266"/>
      <c r="KKM87" s="267"/>
      <c r="KKN87" s="210"/>
      <c r="KKO87" s="268"/>
      <c r="KKP87" s="210"/>
      <c r="KKQ87" s="210"/>
      <c r="KKR87" s="210"/>
      <c r="KKS87" s="210"/>
      <c r="KKT87" s="265"/>
      <c r="KKU87" s="266"/>
      <c r="KKV87" s="266"/>
      <c r="KKW87" s="267"/>
      <c r="KKX87" s="210"/>
      <c r="KKY87" s="268"/>
      <c r="KKZ87" s="210"/>
      <c r="KLA87" s="210"/>
      <c r="KLB87" s="210"/>
      <c r="KLC87" s="210"/>
      <c r="KLD87" s="265"/>
      <c r="KLE87" s="266"/>
      <c r="KLF87" s="266"/>
      <c r="KLG87" s="267"/>
      <c r="KLH87" s="210"/>
      <c r="KLI87" s="268"/>
      <c r="KLJ87" s="210"/>
      <c r="KLK87" s="210"/>
      <c r="KLL87" s="210"/>
      <c r="KLM87" s="210"/>
      <c r="KLN87" s="265"/>
      <c r="KLO87" s="266"/>
      <c r="KLP87" s="266"/>
      <c r="KLQ87" s="267"/>
      <c r="KLR87" s="210"/>
      <c r="KLS87" s="268"/>
      <c r="KLT87" s="210"/>
      <c r="KLU87" s="210"/>
      <c r="KLV87" s="210"/>
      <c r="KLW87" s="210"/>
      <c r="KLX87" s="265"/>
      <c r="KLY87" s="266"/>
      <c r="KLZ87" s="266"/>
      <c r="KMA87" s="267"/>
      <c r="KMB87" s="210"/>
      <c r="KMC87" s="268"/>
      <c r="KMD87" s="210"/>
      <c r="KME87" s="210"/>
      <c r="KMF87" s="210"/>
      <c r="KMG87" s="210"/>
      <c r="KMH87" s="265"/>
      <c r="KMI87" s="266"/>
      <c r="KMJ87" s="266"/>
      <c r="KMK87" s="267"/>
      <c r="KML87" s="210"/>
      <c r="KMM87" s="268"/>
      <c r="KMN87" s="210"/>
      <c r="KMO87" s="210"/>
      <c r="KMP87" s="210"/>
      <c r="KMQ87" s="210"/>
      <c r="KMR87" s="265"/>
      <c r="KMS87" s="266"/>
      <c r="KMT87" s="266"/>
      <c r="KMU87" s="267"/>
      <c r="KMV87" s="210"/>
      <c r="KMW87" s="268"/>
      <c r="KMX87" s="210"/>
      <c r="KMY87" s="210"/>
      <c r="KMZ87" s="210"/>
      <c r="KNA87" s="210"/>
      <c r="KNB87" s="265"/>
      <c r="KNC87" s="266"/>
      <c r="KND87" s="266"/>
      <c r="KNE87" s="267"/>
      <c r="KNF87" s="210"/>
      <c r="KNG87" s="268"/>
      <c r="KNH87" s="210"/>
      <c r="KNI87" s="210"/>
      <c r="KNJ87" s="210"/>
      <c r="KNK87" s="210"/>
      <c r="KNL87" s="265"/>
      <c r="KNM87" s="266"/>
      <c r="KNN87" s="266"/>
      <c r="KNO87" s="267"/>
      <c r="KNP87" s="210"/>
      <c r="KNQ87" s="268"/>
      <c r="KNR87" s="210"/>
      <c r="KNS87" s="210"/>
      <c r="KNT87" s="210"/>
      <c r="KNU87" s="210"/>
      <c r="KNV87" s="265"/>
      <c r="KNW87" s="266"/>
      <c r="KNX87" s="266"/>
      <c r="KNY87" s="267"/>
      <c r="KNZ87" s="210"/>
      <c r="KOA87" s="268"/>
      <c r="KOB87" s="210"/>
      <c r="KOC87" s="210"/>
      <c r="KOD87" s="210"/>
      <c r="KOE87" s="210"/>
      <c r="KOF87" s="265"/>
      <c r="KOG87" s="266"/>
      <c r="KOH87" s="266"/>
      <c r="KOI87" s="267"/>
      <c r="KOJ87" s="210"/>
      <c r="KOK87" s="268"/>
      <c r="KOL87" s="210"/>
      <c r="KOM87" s="210"/>
      <c r="KON87" s="210"/>
      <c r="KOO87" s="210"/>
      <c r="KOP87" s="265"/>
      <c r="KOQ87" s="266"/>
      <c r="KOR87" s="266"/>
      <c r="KOS87" s="267"/>
      <c r="KOT87" s="210"/>
      <c r="KOU87" s="268"/>
      <c r="KOV87" s="210"/>
      <c r="KOW87" s="210"/>
      <c r="KOX87" s="210"/>
      <c r="KOY87" s="210"/>
      <c r="KOZ87" s="265"/>
      <c r="KPA87" s="266"/>
      <c r="KPB87" s="266"/>
      <c r="KPC87" s="267"/>
      <c r="KPD87" s="210"/>
      <c r="KPE87" s="268"/>
      <c r="KPF87" s="210"/>
      <c r="KPG87" s="210"/>
      <c r="KPH87" s="210"/>
      <c r="KPI87" s="210"/>
      <c r="KPJ87" s="265"/>
      <c r="KPK87" s="266"/>
      <c r="KPL87" s="266"/>
      <c r="KPM87" s="267"/>
      <c r="KPN87" s="210"/>
      <c r="KPO87" s="268"/>
      <c r="KPP87" s="210"/>
      <c r="KPQ87" s="210"/>
      <c r="KPR87" s="210"/>
      <c r="KPS87" s="210"/>
      <c r="KPT87" s="265"/>
      <c r="KPU87" s="266"/>
      <c r="KPV87" s="266"/>
      <c r="KPW87" s="267"/>
      <c r="KPX87" s="210"/>
      <c r="KPY87" s="268"/>
      <c r="KPZ87" s="210"/>
      <c r="KQA87" s="210"/>
      <c r="KQB87" s="210"/>
      <c r="KQC87" s="210"/>
      <c r="KQD87" s="265"/>
      <c r="KQE87" s="266"/>
      <c r="KQF87" s="266"/>
      <c r="KQG87" s="267"/>
      <c r="KQH87" s="210"/>
      <c r="KQI87" s="268"/>
      <c r="KQJ87" s="210"/>
      <c r="KQK87" s="210"/>
      <c r="KQL87" s="210"/>
      <c r="KQM87" s="210"/>
      <c r="KQN87" s="265"/>
      <c r="KQO87" s="266"/>
      <c r="KQP87" s="266"/>
      <c r="KQQ87" s="267"/>
      <c r="KQR87" s="210"/>
      <c r="KQS87" s="268"/>
      <c r="KQT87" s="210"/>
      <c r="KQU87" s="210"/>
      <c r="KQV87" s="210"/>
      <c r="KQW87" s="210"/>
      <c r="KQX87" s="265"/>
      <c r="KQY87" s="266"/>
      <c r="KQZ87" s="266"/>
      <c r="KRA87" s="267"/>
      <c r="KRB87" s="210"/>
      <c r="KRC87" s="268"/>
      <c r="KRD87" s="210"/>
      <c r="KRE87" s="210"/>
      <c r="KRF87" s="210"/>
      <c r="KRG87" s="210"/>
      <c r="KRH87" s="265"/>
      <c r="KRI87" s="266"/>
      <c r="KRJ87" s="266"/>
      <c r="KRK87" s="267"/>
      <c r="KRL87" s="210"/>
      <c r="KRM87" s="268"/>
      <c r="KRN87" s="210"/>
      <c r="KRO87" s="210"/>
      <c r="KRP87" s="210"/>
      <c r="KRQ87" s="210"/>
      <c r="KRR87" s="265"/>
      <c r="KRS87" s="266"/>
      <c r="KRT87" s="266"/>
      <c r="KRU87" s="267"/>
      <c r="KRV87" s="210"/>
      <c r="KRW87" s="268"/>
      <c r="KRX87" s="210"/>
      <c r="KRY87" s="210"/>
      <c r="KRZ87" s="210"/>
      <c r="KSA87" s="210"/>
      <c r="KSB87" s="265"/>
      <c r="KSC87" s="266"/>
      <c r="KSD87" s="266"/>
      <c r="KSE87" s="267"/>
      <c r="KSF87" s="210"/>
      <c r="KSG87" s="268"/>
      <c r="KSH87" s="210"/>
      <c r="KSI87" s="210"/>
      <c r="KSJ87" s="210"/>
      <c r="KSK87" s="210"/>
      <c r="KSL87" s="265"/>
      <c r="KSM87" s="266"/>
      <c r="KSN87" s="266"/>
      <c r="KSO87" s="267"/>
      <c r="KSP87" s="210"/>
      <c r="KSQ87" s="268"/>
      <c r="KSR87" s="210"/>
      <c r="KSS87" s="210"/>
      <c r="KST87" s="210"/>
      <c r="KSU87" s="210"/>
      <c r="KSV87" s="265"/>
      <c r="KSW87" s="266"/>
      <c r="KSX87" s="266"/>
      <c r="KSY87" s="267"/>
      <c r="KSZ87" s="210"/>
      <c r="KTA87" s="268"/>
      <c r="KTB87" s="210"/>
      <c r="KTC87" s="210"/>
      <c r="KTD87" s="210"/>
      <c r="KTE87" s="210"/>
      <c r="KTF87" s="265"/>
      <c r="KTG87" s="266"/>
      <c r="KTH87" s="266"/>
      <c r="KTI87" s="267"/>
      <c r="KTJ87" s="210"/>
      <c r="KTK87" s="268"/>
      <c r="KTL87" s="210"/>
      <c r="KTM87" s="210"/>
      <c r="KTN87" s="210"/>
      <c r="KTO87" s="210"/>
      <c r="KTP87" s="265"/>
      <c r="KTQ87" s="266"/>
      <c r="KTR87" s="266"/>
      <c r="KTS87" s="267"/>
      <c r="KTT87" s="210"/>
      <c r="KTU87" s="268"/>
      <c r="KTV87" s="210"/>
      <c r="KTW87" s="210"/>
      <c r="KTX87" s="210"/>
      <c r="KTY87" s="210"/>
      <c r="KTZ87" s="265"/>
      <c r="KUA87" s="266"/>
      <c r="KUB87" s="266"/>
      <c r="KUC87" s="267"/>
      <c r="KUD87" s="210"/>
      <c r="KUE87" s="268"/>
      <c r="KUF87" s="210"/>
      <c r="KUG87" s="210"/>
      <c r="KUH87" s="210"/>
      <c r="KUI87" s="210"/>
      <c r="KUJ87" s="265"/>
      <c r="KUK87" s="266"/>
      <c r="KUL87" s="266"/>
      <c r="KUM87" s="267"/>
      <c r="KUN87" s="210"/>
      <c r="KUO87" s="268"/>
      <c r="KUP87" s="210"/>
      <c r="KUQ87" s="210"/>
      <c r="KUR87" s="210"/>
      <c r="KUS87" s="210"/>
      <c r="KUT87" s="265"/>
      <c r="KUU87" s="266"/>
      <c r="KUV87" s="266"/>
      <c r="KUW87" s="267"/>
      <c r="KUX87" s="210"/>
      <c r="KUY87" s="268"/>
      <c r="KUZ87" s="210"/>
      <c r="KVA87" s="210"/>
      <c r="KVB87" s="210"/>
      <c r="KVC87" s="210"/>
      <c r="KVD87" s="265"/>
      <c r="KVE87" s="266"/>
      <c r="KVF87" s="266"/>
      <c r="KVG87" s="267"/>
      <c r="KVH87" s="210"/>
      <c r="KVI87" s="268"/>
      <c r="KVJ87" s="210"/>
      <c r="KVK87" s="210"/>
      <c r="KVL87" s="210"/>
      <c r="KVM87" s="210"/>
      <c r="KVN87" s="265"/>
      <c r="KVO87" s="266"/>
      <c r="KVP87" s="266"/>
      <c r="KVQ87" s="267"/>
      <c r="KVR87" s="210"/>
      <c r="KVS87" s="268"/>
      <c r="KVT87" s="210"/>
      <c r="KVU87" s="210"/>
      <c r="KVV87" s="210"/>
      <c r="KVW87" s="210"/>
      <c r="KVX87" s="265"/>
      <c r="KVY87" s="266"/>
      <c r="KVZ87" s="266"/>
      <c r="KWA87" s="267"/>
      <c r="KWB87" s="210"/>
      <c r="KWC87" s="268"/>
      <c r="KWD87" s="210"/>
      <c r="KWE87" s="210"/>
      <c r="KWF87" s="210"/>
      <c r="KWG87" s="210"/>
      <c r="KWH87" s="265"/>
      <c r="KWI87" s="266"/>
      <c r="KWJ87" s="266"/>
      <c r="KWK87" s="267"/>
      <c r="KWL87" s="210"/>
      <c r="KWM87" s="268"/>
      <c r="KWN87" s="210"/>
      <c r="KWO87" s="210"/>
      <c r="KWP87" s="210"/>
      <c r="KWQ87" s="210"/>
      <c r="KWR87" s="265"/>
      <c r="KWS87" s="266"/>
      <c r="KWT87" s="266"/>
      <c r="KWU87" s="267"/>
      <c r="KWV87" s="210"/>
      <c r="KWW87" s="268"/>
      <c r="KWX87" s="210"/>
      <c r="KWY87" s="210"/>
      <c r="KWZ87" s="210"/>
      <c r="KXA87" s="210"/>
      <c r="KXB87" s="265"/>
      <c r="KXC87" s="266"/>
      <c r="KXD87" s="266"/>
      <c r="KXE87" s="267"/>
      <c r="KXF87" s="210"/>
      <c r="KXG87" s="268"/>
      <c r="KXH87" s="210"/>
      <c r="KXI87" s="210"/>
      <c r="KXJ87" s="210"/>
      <c r="KXK87" s="210"/>
      <c r="KXL87" s="265"/>
      <c r="KXM87" s="266"/>
      <c r="KXN87" s="266"/>
      <c r="KXO87" s="267"/>
      <c r="KXP87" s="210"/>
      <c r="KXQ87" s="268"/>
      <c r="KXR87" s="210"/>
      <c r="KXS87" s="210"/>
      <c r="KXT87" s="210"/>
      <c r="KXU87" s="210"/>
      <c r="KXV87" s="265"/>
      <c r="KXW87" s="266"/>
      <c r="KXX87" s="266"/>
      <c r="KXY87" s="267"/>
      <c r="KXZ87" s="210"/>
      <c r="KYA87" s="268"/>
      <c r="KYB87" s="210"/>
      <c r="KYC87" s="210"/>
      <c r="KYD87" s="210"/>
      <c r="KYE87" s="210"/>
      <c r="KYF87" s="265"/>
      <c r="KYG87" s="266"/>
      <c r="KYH87" s="266"/>
      <c r="KYI87" s="267"/>
      <c r="KYJ87" s="210"/>
      <c r="KYK87" s="268"/>
      <c r="KYL87" s="210"/>
      <c r="KYM87" s="210"/>
      <c r="KYN87" s="210"/>
      <c r="KYO87" s="210"/>
      <c r="KYP87" s="265"/>
      <c r="KYQ87" s="266"/>
      <c r="KYR87" s="266"/>
      <c r="KYS87" s="267"/>
      <c r="KYT87" s="210"/>
      <c r="KYU87" s="268"/>
      <c r="KYV87" s="210"/>
      <c r="KYW87" s="210"/>
      <c r="KYX87" s="210"/>
      <c r="KYY87" s="210"/>
      <c r="KYZ87" s="265"/>
      <c r="KZA87" s="266"/>
      <c r="KZB87" s="266"/>
      <c r="KZC87" s="267"/>
      <c r="KZD87" s="210"/>
      <c r="KZE87" s="268"/>
      <c r="KZF87" s="210"/>
      <c r="KZG87" s="210"/>
      <c r="KZH87" s="210"/>
      <c r="KZI87" s="210"/>
      <c r="KZJ87" s="265"/>
      <c r="KZK87" s="266"/>
      <c r="KZL87" s="266"/>
      <c r="KZM87" s="267"/>
      <c r="KZN87" s="210"/>
      <c r="KZO87" s="268"/>
      <c r="KZP87" s="210"/>
      <c r="KZQ87" s="210"/>
      <c r="KZR87" s="210"/>
      <c r="KZS87" s="210"/>
      <c r="KZT87" s="265"/>
      <c r="KZU87" s="266"/>
      <c r="KZV87" s="266"/>
      <c r="KZW87" s="267"/>
      <c r="KZX87" s="210"/>
      <c r="KZY87" s="268"/>
      <c r="KZZ87" s="210"/>
      <c r="LAA87" s="210"/>
      <c r="LAB87" s="210"/>
      <c r="LAC87" s="210"/>
      <c r="LAD87" s="265"/>
      <c r="LAE87" s="266"/>
      <c r="LAF87" s="266"/>
      <c r="LAG87" s="267"/>
      <c r="LAH87" s="210"/>
      <c r="LAI87" s="268"/>
      <c r="LAJ87" s="210"/>
      <c r="LAK87" s="210"/>
      <c r="LAL87" s="210"/>
      <c r="LAM87" s="210"/>
      <c r="LAN87" s="265"/>
      <c r="LAO87" s="266"/>
      <c r="LAP87" s="266"/>
      <c r="LAQ87" s="267"/>
      <c r="LAR87" s="210"/>
      <c r="LAS87" s="268"/>
      <c r="LAT87" s="210"/>
      <c r="LAU87" s="210"/>
      <c r="LAV87" s="210"/>
      <c r="LAW87" s="210"/>
      <c r="LAX87" s="265"/>
      <c r="LAY87" s="266"/>
      <c r="LAZ87" s="266"/>
      <c r="LBA87" s="267"/>
      <c r="LBB87" s="210"/>
      <c r="LBC87" s="268"/>
      <c r="LBD87" s="210"/>
      <c r="LBE87" s="210"/>
      <c r="LBF87" s="210"/>
      <c r="LBG87" s="210"/>
      <c r="LBH87" s="265"/>
      <c r="LBI87" s="266"/>
      <c r="LBJ87" s="266"/>
      <c r="LBK87" s="267"/>
      <c r="LBL87" s="210"/>
      <c r="LBM87" s="268"/>
      <c r="LBN87" s="210"/>
      <c r="LBO87" s="210"/>
      <c r="LBP87" s="210"/>
      <c r="LBQ87" s="210"/>
      <c r="LBR87" s="265"/>
      <c r="LBS87" s="266"/>
      <c r="LBT87" s="266"/>
      <c r="LBU87" s="267"/>
      <c r="LBV87" s="210"/>
      <c r="LBW87" s="268"/>
      <c r="LBX87" s="210"/>
      <c r="LBY87" s="210"/>
      <c r="LBZ87" s="210"/>
      <c r="LCA87" s="210"/>
      <c r="LCB87" s="265"/>
      <c r="LCC87" s="266"/>
      <c r="LCD87" s="266"/>
      <c r="LCE87" s="267"/>
      <c r="LCF87" s="210"/>
      <c r="LCG87" s="268"/>
      <c r="LCH87" s="210"/>
      <c r="LCI87" s="210"/>
      <c r="LCJ87" s="210"/>
      <c r="LCK87" s="210"/>
      <c r="LCL87" s="265"/>
      <c r="LCM87" s="266"/>
      <c r="LCN87" s="266"/>
      <c r="LCO87" s="267"/>
      <c r="LCP87" s="210"/>
      <c r="LCQ87" s="268"/>
      <c r="LCR87" s="210"/>
      <c r="LCS87" s="210"/>
      <c r="LCT87" s="210"/>
      <c r="LCU87" s="210"/>
      <c r="LCV87" s="265"/>
      <c r="LCW87" s="266"/>
      <c r="LCX87" s="266"/>
      <c r="LCY87" s="267"/>
      <c r="LCZ87" s="210"/>
      <c r="LDA87" s="268"/>
      <c r="LDB87" s="210"/>
      <c r="LDC87" s="210"/>
      <c r="LDD87" s="210"/>
      <c r="LDE87" s="210"/>
      <c r="LDF87" s="265"/>
      <c r="LDG87" s="266"/>
      <c r="LDH87" s="266"/>
      <c r="LDI87" s="267"/>
      <c r="LDJ87" s="210"/>
      <c r="LDK87" s="268"/>
      <c r="LDL87" s="210"/>
      <c r="LDM87" s="210"/>
      <c r="LDN87" s="210"/>
      <c r="LDO87" s="210"/>
      <c r="LDP87" s="265"/>
      <c r="LDQ87" s="266"/>
      <c r="LDR87" s="266"/>
      <c r="LDS87" s="267"/>
      <c r="LDT87" s="210"/>
      <c r="LDU87" s="268"/>
      <c r="LDV87" s="210"/>
      <c r="LDW87" s="210"/>
      <c r="LDX87" s="210"/>
      <c r="LDY87" s="210"/>
      <c r="LDZ87" s="265"/>
      <c r="LEA87" s="266"/>
      <c r="LEB87" s="266"/>
      <c r="LEC87" s="267"/>
      <c r="LED87" s="210"/>
      <c r="LEE87" s="268"/>
      <c r="LEF87" s="210"/>
      <c r="LEG87" s="210"/>
      <c r="LEH87" s="210"/>
      <c r="LEI87" s="210"/>
      <c r="LEJ87" s="265"/>
      <c r="LEK87" s="266"/>
      <c r="LEL87" s="266"/>
      <c r="LEM87" s="267"/>
      <c r="LEN87" s="210"/>
      <c r="LEO87" s="268"/>
      <c r="LEP87" s="210"/>
      <c r="LEQ87" s="210"/>
      <c r="LER87" s="210"/>
      <c r="LES87" s="210"/>
      <c r="LET87" s="265"/>
      <c r="LEU87" s="266"/>
      <c r="LEV87" s="266"/>
      <c r="LEW87" s="267"/>
      <c r="LEX87" s="210"/>
      <c r="LEY87" s="268"/>
      <c r="LEZ87" s="210"/>
      <c r="LFA87" s="210"/>
      <c r="LFB87" s="210"/>
      <c r="LFC87" s="210"/>
      <c r="LFD87" s="265"/>
      <c r="LFE87" s="266"/>
      <c r="LFF87" s="266"/>
      <c r="LFG87" s="267"/>
      <c r="LFH87" s="210"/>
      <c r="LFI87" s="268"/>
      <c r="LFJ87" s="210"/>
      <c r="LFK87" s="210"/>
      <c r="LFL87" s="210"/>
      <c r="LFM87" s="210"/>
      <c r="LFN87" s="265"/>
      <c r="LFO87" s="266"/>
      <c r="LFP87" s="266"/>
      <c r="LFQ87" s="267"/>
      <c r="LFR87" s="210"/>
      <c r="LFS87" s="268"/>
      <c r="LFT87" s="210"/>
      <c r="LFU87" s="210"/>
      <c r="LFV87" s="210"/>
      <c r="LFW87" s="210"/>
      <c r="LFX87" s="265"/>
      <c r="LFY87" s="266"/>
      <c r="LFZ87" s="266"/>
      <c r="LGA87" s="267"/>
      <c r="LGB87" s="210"/>
      <c r="LGC87" s="268"/>
      <c r="LGD87" s="210"/>
      <c r="LGE87" s="210"/>
      <c r="LGF87" s="210"/>
      <c r="LGG87" s="210"/>
      <c r="LGH87" s="265"/>
      <c r="LGI87" s="266"/>
      <c r="LGJ87" s="266"/>
      <c r="LGK87" s="267"/>
      <c r="LGL87" s="210"/>
      <c r="LGM87" s="268"/>
      <c r="LGN87" s="210"/>
      <c r="LGO87" s="210"/>
      <c r="LGP87" s="210"/>
      <c r="LGQ87" s="210"/>
      <c r="LGR87" s="265"/>
      <c r="LGS87" s="266"/>
      <c r="LGT87" s="266"/>
      <c r="LGU87" s="267"/>
      <c r="LGV87" s="210"/>
      <c r="LGW87" s="268"/>
      <c r="LGX87" s="210"/>
      <c r="LGY87" s="210"/>
      <c r="LGZ87" s="210"/>
      <c r="LHA87" s="210"/>
      <c r="LHB87" s="265"/>
      <c r="LHC87" s="266"/>
      <c r="LHD87" s="266"/>
      <c r="LHE87" s="267"/>
      <c r="LHF87" s="210"/>
      <c r="LHG87" s="268"/>
      <c r="LHH87" s="210"/>
      <c r="LHI87" s="210"/>
      <c r="LHJ87" s="210"/>
      <c r="LHK87" s="210"/>
      <c r="LHL87" s="265"/>
      <c r="LHM87" s="266"/>
      <c r="LHN87" s="266"/>
      <c r="LHO87" s="267"/>
      <c r="LHP87" s="210"/>
      <c r="LHQ87" s="268"/>
      <c r="LHR87" s="210"/>
      <c r="LHS87" s="210"/>
      <c r="LHT87" s="210"/>
      <c r="LHU87" s="210"/>
      <c r="LHV87" s="265"/>
      <c r="LHW87" s="266"/>
      <c r="LHX87" s="266"/>
      <c r="LHY87" s="267"/>
      <c r="LHZ87" s="210"/>
      <c r="LIA87" s="268"/>
      <c r="LIB87" s="210"/>
      <c r="LIC87" s="210"/>
      <c r="LID87" s="210"/>
      <c r="LIE87" s="210"/>
      <c r="LIF87" s="265"/>
      <c r="LIG87" s="266"/>
      <c r="LIH87" s="266"/>
      <c r="LII87" s="267"/>
      <c r="LIJ87" s="210"/>
      <c r="LIK87" s="268"/>
      <c r="LIL87" s="210"/>
      <c r="LIM87" s="210"/>
      <c r="LIN87" s="210"/>
      <c r="LIO87" s="210"/>
      <c r="LIP87" s="265"/>
      <c r="LIQ87" s="266"/>
      <c r="LIR87" s="266"/>
      <c r="LIS87" s="267"/>
      <c r="LIT87" s="210"/>
      <c r="LIU87" s="268"/>
      <c r="LIV87" s="210"/>
      <c r="LIW87" s="210"/>
      <c r="LIX87" s="210"/>
      <c r="LIY87" s="210"/>
      <c r="LIZ87" s="265"/>
      <c r="LJA87" s="266"/>
      <c r="LJB87" s="266"/>
      <c r="LJC87" s="267"/>
      <c r="LJD87" s="210"/>
      <c r="LJE87" s="268"/>
      <c r="LJF87" s="210"/>
      <c r="LJG87" s="210"/>
      <c r="LJH87" s="210"/>
      <c r="LJI87" s="210"/>
      <c r="LJJ87" s="265"/>
      <c r="LJK87" s="266"/>
      <c r="LJL87" s="266"/>
      <c r="LJM87" s="267"/>
      <c r="LJN87" s="210"/>
      <c r="LJO87" s="268"/>
      <c r="LJP87" s="210"/>
      <c r="LJQ87" s="210"/>
      <c r="LJR87" s="210"/>
      <c r="LJS87" s="210"/>
      <c r="LJT87" s="265"/>
      <c r="LJU87" s="266"/>
      <c r="LJV87" s="266"/>
      <c r="LJW87" s="267"/>
      <c r="LJX87" s="210"/>
      <c r="LJY87" s="268"/>
      <c r="LJZ87" s="210"/>
      <c r="LKA87" s="210"/>
      <c r="LKB87" s="210"/>
      <c r="LKC87" s="210"/>
      <c r="LKD87" s="265"/>
      <c r="LKE87" s="266"/>
      <c r="LKF87" s="266"/>
      <c r="LKG87" s="267"/>
      <c r="LKH87" s="210"/>
      <c r="LKI87" s="268"/>
      <c r="LKJ87" s="210"/>
      <c r="LKK87" s="210"/>
      <c r="LKL87" s="210"/>
      <c r="LKM87" s="210"/>
      <c r="LKN87" s="265"/>
      <c r="LKO87" s="266"/>
      <c r="LKP87" s="266"/>
      <c r="LKQ87" s="267"/>
      <c r="LKR87" s="210"/>
      <c r="LKS87" s="268"/>
      <c r="LKT87" s="210"/>
      <c r="LKU87" s="210"/>
      <c r="LKV87" s="210"/>
      <c r="LKW87" s="210"/>
      <c r="LKX87" s="265"/>
      <c r="LKY87" s="266"/>
      <c r="LKZ87" s="266"/>
      <c r="LLA87" s="267"/>
      <c r="LLB87" s="210"/>
      <c r="LLC87" s="268"/>
      <c r="LLD87" s="210"/>
      <c r="LLE87" s="210"/>
      <c r="LLF87" s="210"/>
      <c r="LLG87" s="210"/>
      <c r="LLH87" s="265"/>
      <c r="LLI87" s="266"/>
      <c r="LLJ87" s="266"/>
      <c r="LLK87" s="267"/>
      <c r="LLL87" s="210"/>
      <c r="LLM87" s="268"/>
      <c r="LLN87" s="210"/>
      <c r="LLO87" s="210"/>
      <c r="LLP87" s="210"/>
      <c r="LLQ87" s="210"/>
      <c r="LLR87" s="265"/>
      <c r="LLS87" s="266"/>
      <c r="LLT87" s="266"/>
      <c r="LLU87" s="267"/>
      <c r="LLV87" s="210"/>
      <c r="LLW87" s="268"/>
      <c r="LLX87" s="210"/>
      <c r="LLY87" s="210"/>
      <c r="LLZ87" s="210"/>
      <c r="LMA87" s="210"/>
      <c r="LMB87" s="265"/>
      <c r="LMC87" s="266"/>
      <c r="LMD87" s="266"/>
      <c r="LME87" s="267"/>
      <c r="LMF87" s="210"/>
      <c r="LMG87" s="268"/>
      <c r="LMH87" s="210"/>
      <c r="LMI87" s="210"/>
      <c r="LMJ87" s="210"/>
      <c r="LMK87" s="210"/>
      <c r="LML87" s="265"/>
      <c r="LMM87" s="266"/>
      <c r="LMN87" s="266"/>
      <c r="LMO87" s="267"/>
      <c r="LMP87" s="210"/>
      <c r="LMQ87" s="268"/>
      <c r="LMR87" s="210"/>
      <c r="LMS87" s="210"/>
      <c r="LMT87" s="210"/>
      <c r="LMU87" s="210"/>
      <c r="LMV87" s="265"/>
      <c r="LMW87" s="266"/>
      <c r="LMX87" s="266"/>
      <c r="LMY87" s="267"/>
      <c r="LMZ87" s="210"/>
      <c r="LNA87" s="268"/>
      <c r="LNB87" s="210"/>
      <c r="LNC87" s="210"/>
      <c r="LND87" s="210"/>
      <c r="LNE87" s="210"/>
      <c r="LNF87" s="265"/>
      <c r="LNG87" s="266"/>
      <c r="LNH87" s="266"/>
      <c r="LNI87" s="267"/>
      <c r="LNJ87" s="210"/>
      <c r="LNK87" s="268"/>
      <c r="LNL87" s="210"/>
      <c r="LNM87" s="210"/>
      <c r="LNN87" s="210"/>
      <c r="LNO87" s="210"/>
      <c r="LNP87" s="265"/>
      <c r="LNQ87" s="266"/>
      <c r="LNR87" s="266"/>
      <c r="LNS87" s="267"/>
      <c r="LNT87" s="210"/>
      <c r="LNU87" s="268"/>
      <c r="LNV87" s="210"/>
      <c r="LNW87" s="210"/>
      <c r="LNX87" s="210"/>
      <c r="LNY87" s="210"/>
      <c r="LNZ87" s="265"/>
      <c r="LOA87" s="266"/>
      <c r="LOB87" s="266"/>
      <c r="LOC87" s="267"/>
      <c r="LOD87" s="210"/>
      <c r="LOE87" s="268"/>
      <c r="LOF87" s="210"/>
      <c r="LOG87" s="210"/>
      <c r="LOH87" s="210"/>
      <c r="LOI87" s="210"/>
      <c r="LOJ87" s="265"/>
      <c r="LOK87" s="266"/>
      <c r="LOL87" s="266"/>
      <c r="LOM87" s="267"/>
      <c r="LON87" s="210"/>
      <c r="LOO87" s="268"/>
      <c r="LOP87" s="210"/>
      <c r="LOQ87" s="210"/>
      <c r="LOR87" s="210"/>
      <c r="LOS87" s="210"/>
      <c r="LOT87" s="265"/>
      <c r="LOU87" s="266"/>
      <c r="LOV87" s="266"/>
      <c r="LOW87" s="267"/>
      <c r="LOX87" s="210"/>
      <c r="LOY87" s="268"/>
      <c r="LOZ87" s="210"/>
      <c r="LPA87" s="210"/>
      <c r="LPB87" s="210"/>
      <c r="LPC87" s="210"/>
      <c r="LPD87" s="265"/>
      <c r="LPE87" s="266"/>
      <c r="LPF87" s="266"/>
      <c r="LPG87" s="267"/>
      <c r="LPH87" s="210"/>
      <c r="LPI87" s="268"/>
      <c r="LPJ87" s="210"/>
      <c r="LPK87" s="210"/>
      <c r="LPL87" s="210"/>
      <c r="LPM87" s="210"/>
      <c r="LPN87" s="265"/>
      <c r="LPO87" s="266"/>
      <c r="LPP87" s="266"/>
      <c r="LPQ87" s="267"/>
      <c r="LPR87" s="210"/>
      <c r="LPS87" s="268"/>
      <c r="LPT87" s="210"/>
      <c r="LPU87" s="210"/>
      <c r="LPV87" s="210"/>
      <c r="LPW87" s="210"/>
      <c r="LPX87" s="265"/>
      <c r="LPY87" s="266"/>
      <c r="LPZ87" s="266"/>
      <c r="LQA87" s="267"/>
      <c r="LQB87" s="210"/>
      <c r="LQC87" s="268"/>
      <c r="LQD87" s="210"/>
      <c r="LQE87" s="210"/>
      <c r="LQF87" s="210"/>
      <c r="LQG87" s="210"/>
      <c r="LQH87" s="265"/>
      <c r="LQI87" s="266"/>
      <c r="LQJ87" s="266"/>
      <c r="LQK87" s="267"/>
      <c r="LQL87" s="210"/>
      <c r="LQM87" s="268"/>
      <c r="LQN87" s="210"/>
      <c r="LQO87" s="210"/>
      <c r="LQP87" s="210"/>
      <c r="LQQ87" s="210"/>
      <c r="LQR87" s="265"/>
      <c r="LQS87" s="266"/>
      <c r="LQT87" s="266"/>
      <c r="LQU87" s="267"/>
      <c r="LQV87" s="210"/>
      <c r="LQW87" s="268"/>
      <c r="LQX87" s="210"/>
      <c r="LQY87" s="210"/>
      <c r="LQZ87" s="210"/>
      <c r="LRA87" s="210"/>
      <c r="LRB87" s="265"/>
      <c r="LRC87" s="266"/>
      <c r="LRD87" s="266"/>
      <c r="LRE87" s="267"/>
      <c r="LRF87" s="210"/>
      <c r="LRG87" s="268"/>
      <c r="LRH87" s="210"/>
      <c r="LRI87" s="210"/>
      <c r="LRJ87" s="210"/>
      <c r="LRK87" s="210"/>
      <c r="LRL87" s="265"/>
      <c r="LRM87" s="266"/>
      <c r="LRN87" s="266"/>
      <c r="LRO87" s="267"/>
      <c r="LRP87" s="210"/>
      <c r="LRQ87" s="268"/>
      <c r="LRR87" s="210"/>
      <c r="LRS87" s="210"/>
      <c r="LRT87" s="210"/>
      <c r="LRU87" s="210"/>
      <c r="LRV87" s="265"/>
      <c r="LRW87" s="266"/>
      <c r="LRX87" s="266"/>
      <c r="LRY87" s="267"/>
      <c r="LRZ87" s="210"/>
      <c r="LSA87" s="268"/>
      <c r="LSB87" s="210"/>
      <c r="LSC87" s="210"/>
      <c r="LSD87" s="210"/>
      <c r="LSE87" s="210"/>
      <c r="LSF87" s="265"/>
      <c r="LSG87" s="266"/>
      <c r="LSH87" s="266"/>
      <c r="LSI87" s="267"/>
      <c r="LSJ87" s="210"/>
      <c r="LSK87" s="268"/>
      <c r="LSL87" s="210"/>
      <c r="LSM87" s="210"/>
      <c r="LSN87" s="210"/>
      <c r="LSO87" s="210"/>
      <c r="LSP87" s="265"/>
      <c r="LSQ87" s="266"/>
      <c r="LSR87" s="266"/>
      <c r="LSS87" s="267"/>
      <c r="LST87" s="210"/>
      <c r="LSU87" s="268"/>
      <c r="LSV87" s="210"/>
      <c r="LSW87" s="210"/>
      <c r="LSX87" s="210"/>
      <c r="LSY87" s="210"/>
      <c r="LSZ87" s="265"/>
      <c r="LTA87" s="266"/>
      <c r="LTB87" s="266"/>
      <c r="LTC87" s="267"/>
      <c r="LTD87" s="210"/>
      <c r="LTE87" s="268"/>
      <c r="LTF87" s="210"/>
      <c r="LTG87" s="210"/>
      <c r="LTH87" s="210"/>
      <c r="LTI87" s="210"/>
      <c r="LTJ87" s="265"/>
      <c r="LTK87" s="266"/>
      <c r="LTL87" s="266"/>
      <c r="LTM87" s="267"/>
      <c r="LTN87" s="210"/>
      <c r="LTO87" s="268"/>
      <c r="LTP87" s="210"/>
      <c r="LTQ87" s="210"/>
      <c r="LTR87" s="210"/>
      <c r="LTS87" s="210"/>
      <c r="LTT87" s="265"/>
      <c r="LTU87" s="266"/>
      <c r="LTV87" s="266"/>
      <c r="LTW87" s="267"/>
      <c r="LTX87" s="210"/>
      <c r="LTY87" s="268"/>
      <c r="LTZ87" s="210"/>
      <c r="LUA87" s="210"/>
      <c r="LUB87" s="210"/>
      <c r="LUC87" s="210"/>
      <c r="LUD87" s="265"/>
      <c r="LUE87" s="266"/>
      <c r="LUF87" s="266"/>
      <c r="LUG87" s="267"/>
      <c r="LUH87" s="210"/>
      <c r="LUI87" s="268"/>
      <c r="LUJ87" s="210"/>
      <c r="LUK87" s="210"/>
      <c r="LUL87" s="210"/>
      <c r="LUM87" s="210"/>
      <c r="LUN87" s="265"/>
      <c r="LUO87" s="266"/>
      <c r="LUP87" s="266"/>
      <c r="LUQ87" s="267"/>
      <c r="LUR87" s="210"/>
      <c r="LUS87" s="268"/>
      <c r="LUT87" s="210"/>
      <c r="LUU87" s="210"/>
      <c r="LUV87" s="210"/>
      <c r="LUW87" s="210"/>
      <c r="LUX87" s="265"/>
      <c r="LUY87" s="266"/>
      <c r="LUZ87" s="266"/>
      <c r="LVA87" s="267"/>
      <c r="LVB87" s="210"/>
      <c r="LVC87" s="268"/>
      <c r="LVD87" s="210"/>
      <c r="LVE87" s="210"/>
      <c r="LVF87" s="210"/>
      <c r="LVG87" s="210"/>
      <c r="LVH87" s="265"/>
      <c r="LVI87" s="266"/>
      <c r="LVJ87" s="266"/>
      <c r="LVK87" s="267"/>
      <c r="LVL87" s="210"/>
      <c r="LVM87" s="268"/>
      <c r="LVN87" s="210"/>
      <c r="LVO87" s="210"/>
      <c r="LVP87" s="210"/>
      <c r="LVQ87" s="210"/>
      <c r="LVR87" s="265"/>
      <c r="LVS87" s="266"/>
      <c r="LVT87" s="266"/>
      <c r="LVU87" s="267"/>
      <c r="LVV87" s="210"/>
      <c r="LVW87" s="268"/>
      <c r="LVX87" s="210"/>
      <c r="LVY87" s="210"/>
      <c r="LVZ87" s="210"/>
      <c r="LWA87" s="210"/>
      <c r="LWB87" s="265"/>
      <c r="LWC87" s="266"/>
      <c r="LWD87" s="266"/>
      <c r="LWE87" s="267"/>
      <c r="LWF87" s="210"/>
      <c r="LWG87" s="268"/>
      <c r="LWH87" s="210"/>
      <c r="LWI87" s="210"/>
      <c r="LWJ87" s="210"/>
      <c r="LWK87" s="210"/>
      <c r="LWL87" s="265"/>
      <c r="LWM87" s="266"/>
      <c r="LWN87" s="266"/>
      <c r="LWO87" s="267"/>
      <c r="LWP87" s="210"/>
      <c r="LWQ87" s="268"/>
      <c r="LWR87" s="210"/>
      <c r="LWS87" s="210"/>
      <c r="LWT87" s="210"/>
      <c r="LWU87" s="210"/>
      <c r="LWV87" s="265"/>
      <c r="LWW87" s="266"/>
      <c r="LWX87" s="266"/>
      <c r="LWY87" s="267"/>
      <c r="LWZ87" s="210"/>
      <c r="LXA87" s="268"/>
      <c r="LXB87" s="210"/>
      <c r="LXC87" s="210"/>
      <c r="LXD87" s="210"/>
      <c r="LXE87" s="210"/>
      <c r="LXF87" s="265"/>
      <c r="LXG87" s="266"/>
      <c r="LXH87" s="266"/>
      <c r="LXI87" s="267"/>
      <c r="LXJ87" s="210"/>
      <c r="LXK87" s="268"/>
      <c r="LXL87" s="210"/>
      <c r="LXM87" s="210"/>
      <c r="LXN87" s="210"/>
      <c r="LXO87" s="210"/>
      <c r="LXP87" s="265"/>
      <c r="LXQ87" s="266"/>
      <c r="LXR87" s="266"/>
      <c r="LXS87" s="267"/>
      <c r="LXT87" s="210"/>
      <c r="LXU87" s="268"/>
      <c r="LXV87" s="210"/>
      <c r="LXW87" s="210"/>
      <c r="LXX87" s="210"/>
      <c r="LXY87" s="210"/>
      <c r="LXZ87" s="265"/>
      <c r="LYA87" s="266"/>
      <c r="LYB87" s="266"/>
      <c r="LYC87" s="267"/>
      <c r="LYD87" s="210"/>
      <c r="LYE87" s="268"/>
      <c r="LYF87" s="210"/>
      <c r="LYG87" s="210"/>
      <c r="LYH87" s="210"/>
      <c r="LYI87" s="210"/>
      <c r="LYJ87" s="265"/>
      <c r="LYK87" s="266"/>
      <c r="LYL87" s="266"/>
      <c r="LYM87" s="267"/>
      <c r="LYN87" s="210"/>
      <c r="LYO87" s="268"/>
      <c r="LYP87" s="210"/>
      <c r="LYQ87" s="210"/>
      <c r="LYR87" s="210"/>
      <c r="LYS87" s="210"/>
      <c r="LYT87" s="265"/>
      <c r="LYU87" s="266"/>
      <c r="LYV87" s="266"/>
      <c r="LYW87" s="267"/>
      <c r="LYX87" s="210"/>
      <c r="LYY87" s="268"/>
      <c r="LYZ87" s="210"/>
      <c r="LZA87" s="210"/>
      <c r="LZB87" s="210"/>
      <c r="LZC87" s="210"/>
      <c r="LZD87" s="265"/>
      <c r="LZE87" s="266"/>
      <c r="LZF87" s="266"/>
      <c r="LZG87" s="267"/>
      <c r="LZH87" s="210"/>
      <c r="LZI87" s="268"/>
      <c r="LZJ87" s="210"/>
      <c r="LZK87" s="210"/>
      <c r="LZL87" s="210"/>
      <c r="LZM87" s="210"/>
      <c r="LZN87" s="265"/>
      <c r="LZO87" s="266"/>
      <c r="LZP87" s="266"/>
      <c r="LZQ87" s="267"/>
      <c r="LZR87" s="210"/>
      <c r="LZS87" s="268"/>
      <c r="LZT87" s="210"/>
      <c r="LZU87" s="210"/>
      <c r="LZV87" s="210"/>
      <c r="LZW87" s="210"/>
      <c r="LZX87" s="265"/>
      <c r="LZY87" s="266"/>
      <c r="LZZ87" s="266"/>
      <c r="MAA87" s="267"/>
      <c r="MAB87" s="210"/>
      <c r="MAC87" s="268"/>
      <c r="MAD87" s="210"/>
      <c r="MAE87" s="210"/>
      <c r="MAF87" s="210"/>
      <c r="MAG87" s="210"/>
      <c r="MAH87" s="265"/>
      <c r="MAI87" s="266"/>
      <c r="MAJ87" s="266"/>
      <c r="MAK87" s="267"/>
      <c r="MAL87" s="210"/>
      <c r="MAM87" s="268"/>
      <c r="MAN87" s="210"/>
      <c r="MAO87" s="210"/>
      <c r="MAP87" s="210"/>
      <c r="MAQ87" s="210"/>
      <c r="MAR87" s="265"/>
      <c r="MAS87" s="266"/>
      <c r="MAT87" s="266"/>
      <c r="MAU87" s="267"/>
      <c r="MAV87" s="210"/>
      <c r="MAW87" s="268"/>
      <c r="MAX87" s="210"/>
      <c r="MAY87" s="210"/>
      <c r="MAZ87" s="210"/>
      <c r="MBA87" s="210"/>
      <c r="MBB87" s="265"/>
      <c r="MBC87" s="266"/>
      <c r="MBD87" s="266"/>
      <c r="MBE87" s="267"/>
      <c r="MBF87" s="210"/>
      <c r="MBG87" s="268"/>
      <c r="MBH87" s="210"/>
      <c r="MBI87" s="210"/>
      <c r="MBJ87" s="210"/>
      <c r="MBK87" s="210"/>
      <c r="MBL87" s="265"/>
      <c r="MBM87" s="266"/>
      <c r="MBN87" s="266"/>
      <c r="MBO87" s="267"/>
      <c r="MBP87" s="210"/>
      <c r="MBQ87" s="268"/>
      <c r="MBR87" s="210"/>
      <c r="MBS87" s="210"/>
      <c r="MBT87" s="210"/>
      <c r="MBU87" s="210"/>
      <c r="MBV87" s="265"/>
      <c r="MBW87" s="266"/>
      <c r="MBX87" s="266"/>
      <c r="MBY87" s="267"/>
      <c r="MBZ87" s="210"/>
      <c r="MCA87" s="268"/>
      <c r="MCB87" s="210"/>
      <c r="MCC87" s="210"/>
      <c r="MCD87" s="210"/>
      <c r="MCE87" s="210"/>
      <c r="MCF87" s="265"/>
      <c r="MCG87" s="266"/>
      <c r="MCH87" s="266"/>
      <c r="MCI87" s="267"/>
      <c r="MCJ87" s="210"/>
      <c r="MCK87" s="268"/>
      <c r="MCL87" s="210"/>
      <c r="MCM87" s="210"/>
      <c r="MCN87" s="210"/>
      <c r="MCO87" s="210"/>
      <c r="MCP87" s="265"/>
      <c r="MCQ87" s="266"/>
      <c r="MCR87" s="266"/>
      <c r="MCS87" s="267"/>
      <c r="MCT87" s="210"/>
      <c r="MCU87" s="268"/>
      <c r="MCV87" s="210"/>
      <c r="MCW87" s="210"/>
      <c r="MCX87" s="210"/>
      <c r="MCY87" s="210"/>
      <c r="MCZ87" s="265"/>
      <c r="MDA87" s="266"/>
      <c r="MDB87" s="266"/>
      <c r="MDC87" s="267"/>
      <c r="MDD87" s="210"/>
      <c r="MDE87" s="268"/>
      <c r="MDF87" s="210"/>
      <c r="MDG87" s="210"/>
      <c r="MDH87" s="210"/>
      <c r="MDI87" s="210"/>
      <c r="MDJ87" s="265"/>
      <c r="MDK87" s="266"/>
      <c r="MDL87" s="266"/>
      <c r="MDM87" s="267"/>
      <c r="MDN87" s="210"/>
      <c r="MDO87" s="268"/>
      <c r="MDP87" s="210"/>
      <c r="MDQ87" s="210"/>
      <c r="MDR87" s="210"/>
      <c r="MDS87" s="210"/>
      <c r="MDT87" s="265"/>
      <c r="MDU87" s="266"/>
      <c r="MDV87" s="266"/>
      <c r="MDW87" s="267"/>
      <c r="MDX87" s="210"/>
      <c r="MDY87" s="268"/>
      <c r="MDZ87" s="210"/>
      <c r="MEA87" s="210"/>
      <c r="MEB87" s="210"/>
      <c r="MEC87" s="210"/>
      <c r="MED87" s="265"/>
      <c r="MEE87" s="266"/>
      <c r="MEF87" s="266"/>
      <c r="MEG87" s="267"/>
      <c r="MEH87" s="210"/>
      <c r="MEI87" s="268"/>
      <c r="MEJ87" s="210"/>
      <c r="MEK87" s="210"/>
      <c r="MEL87" s="210"/>
      <c r="MEM87" s="210"/>
      <c r="MEN87" s="265"/>
      <c r="MEO87" s="266"/>
      <c r="MEP87" s="266"/>
      <c r="MEQ87" s="267"/>
      <c r="MER87" s="210"/>
      <c r="MES87" s="268"/>
      <c r="MET87" s="210"/>
      <c r="MEU87" s="210"/>
      <c r="MEV87" s="210"/>
      <c r="MEW87" s="210"/>
      <c r="MEX87" s="265"/>
      <c r="MEY87" s="266"/>
      <c r="MEZ87" s="266"/>
      <c r="MFA87" s="267"/>
      <c r="MFB87" s="210"/>
      <c r="MFC87" s="268"/>
      <c r="MFD87" s="210"/>
      <c r="MFE87" s="210"/>
      <c r="MFF87" s="210"/>
      <c r="MFG87" s="210"/>
      <c r="MFH87" s="265"/>
      <c r="MFI87" s="266"/>
      <c r="MFJ87" s="266"/>
      <c r="MFK87" s="267"/>
      <c r="MFL87" s="210"/>
      <c r="MFM87" s="268"/>
      <c r="MFN87" s="210"/>
      <c r="MFO87" s="210"/>
      <c r="MFP87" s="210"/>
      <c r="MFQ87" s="210"/>
      <c r="MFR87" s="265"/>
      <c r="MFS87" s="266"/>
      <c r="MFT87" s="266"/>
      <c r="MFU87" s="267"/>
      <c r="MFV87" s="210"/>
      <c r="MFW87" s="268"/>
      <c r="MFX87" s="210"/>
      <c r="MFY87" s="210"/>
      <c r="MFZ87" s="210"/>
      <c r="MGA87" s="210"/>
      <c r="MGB87" s="265"/>
      <c r="MGC87" s="266"/>
      <c r="MGD87" s="266"/>
      <c r="MGE87" s="267"/>
      <c r="MGF87" s="210"/>
      <c r="MGG87" s="268"/>
      <c r="MGH87" s="210"/>
      <c r="MGI87" s="210"/>
      <c r="MGJ87" s="210"/>
      <c r="MGK87" s="210"/>
      <c r="MGL87" s="265"/>
      <c r="MGM87" s="266"/>
      <c r="MGN87" s="266"/>
      <c r="MGO87" s="267"/>
      <c r="MGP87" s="210"/>
      <c r="MGQ87" s="268"/>
      <c r="MGR87" s="210"/>
      <c r="MGS87" s="210"/>
      <c r="MGT87" s="210"/>
      <c r="MGU87" s="210"/>
      <c r="MGV87" s="265"/>
      <c r="MGW87" s="266"/>
      <c r="MGX87" s="266"/>
      <c r="MGY87" s="267"/>
      <c r="MGZ87" s="210"/>
      <c r="MHA87" s="268"/>
      <c r="MHB87" s="210"/>
      <c r="MHC87" s="210"/>
      <c r="MHD87" s="210"/>
      <c r="MHE87" s="210"/>
      <c r="MHF87" s="265"/>
      <c r="MHG87" s="266"/>
      <c r="MHH87" s="266"/>
      <c r="MHI87" s="267"/>
      <c r="MHJ87" s="210"/>
      <c r="MHK87" s="268"/>
      <c r="MHL87" s="210"/>
      <c r="MHM87" s="210"/>
      <c r="MHN87" s="210"/>
      <c r="MHO87" s="210"/>
      <c r="MHP87" s="265"/>
      <c r="MHQ87" s="266"/>
      <c r="MHR87" s="266"/>
      <c r="MHS87" s="267"/>
      <c r="MHT87" s="210"/>
      <c r="MHU87" s="268"/>
      <c r="MHV87" s="210"/>
      <c r="MHW87" s="210"/>
      <c r="MHX87" s="210"/>
      <c r="MHY87" s="210"/>
      <c r="MHZ87" s="265"/>
      <c r="MIA87" s="266"/>
      <c r="MIB87" s="266"/>
      <c r="MIC87" s="267"/>
      <c r="MID87" s="210"/>
      <c r="MIE87" s="268"/>
      <c r="MIF87" s="210"/>
      <c r="MIG87" s="210"/>
      <c r="MIH87" s="210"/>
      <c r="MII87" s="210"/>
      <c r="MIJ87" s="265"/>
      <c r="MIK87" s="266"/>
      <c r="MIL87" s="266"/>
      <c r="MIM87" s="267"/>
      <c r="MIN87" s="210"/>
      <c r="MIO87" s="268"/>
      <c r="MIP87" s="210"/>
      <c r="MIQ87" s="210"/>
      <c r="MIR87" s="210"/>
      <c r="MIS87" s="210"/>
      <c r="MIT87" s="265"/>
      <c r="MIU87" s="266"/>
      <c r="MIV87" s="266"/>
      <c r="MIW87" s="267"/>
      <c r="MIX87" s="210"/>
      <c r="MIY87" s="268"/>
      <c r="MIZ87" s="210"/>
      <c r="MJA87" s="210"/>
      <c r="MJB87" s="210"/>
      <c r="MJC87" s="210"/>
      <c r="MJD87" s="265"/>
      <c r="MJE87" s="266"/>
      <c r="MJF87" s="266"/>
      <c r="MJG87" s="267"/>
      <c r="MJH87" s="210"/>
      <c r="MJI87" s="268"/>
      <c r="MJJ87" s="210"/>
      <c r="MJK87" s="210"/>
      <c r="MJL87" s="210"/>
      <c r="MJM87" s="210"/>
      <c r="MJN87" s="265"/>
      <c r="MJO87" s="266"/>
      <c r="MJP87" s="266"/>
      <c r="MJQ87" s="267"/>
      <c r="MJR87" s="210"/>
      <c r="MJS87" s="268"/>
      <c r="MJT87" s="210"/>
      <c r="MJU87" s="210"/>
      <c r="MJV87" s="210"/>
      <c r="MJW87" s="210"/>
      <c r="MJX87" s="265"/>
      <c r="MJY87" s="266"/>
      <c r="MJZ87" s="266"/>
      <c r="MKA87" s="267"/>
      <c r="MKB87" s="210"/>
      <c r="MKC87" s="268"/>
      <c r="MKD87" s="210"/>
      <c r="MKE87" s="210"/>
      <c r="MKF87" s="210"/>
      <c r="MKG87" s="210"/>
      <c r="MKH87" s="265"/>
      <c r="MKI87" s="266"/>
      <c r="MKJ87" s="266"/>
      <c r="MKK87" s="267"/>
      <c r="MKL87" s="210"/>
      <c r="MKM87" s="268"/>
      <c r="MKN87" s="210"/>
      <c r="MKO87" s="210"/>
      <c r="MKP87" s="210"/>
      <c r="MKQ87" s="210"/>
      <c r="MKR87" s="265"/>
      <c r="MKS87" s="266"/>
      <c r="MKT87" s="266"/>
      <c r="MKU87" s="267"/>
      <c r="MKV87" s="210"/>
      <c r="MKW87" s="268"/>
      <c r="MKX87" s="210"/>
      <c r="MKY87" s="210"/>
      <c r="MKZ87" s="210"/>
      <c r="MLA87" s="210"/>
      <c r="MLB87" s="265"/>
      <c r="MLC87" s="266"/>
      <c r="MLD87" s="266"/>
      <c r="MLE87" s="267"/>
      <c r="MLF87" s="210"/>
      <c r="MLG87" s="268"/>
      <c r="MLH87" s="210"/>
      <c r="MLI87" s="210"/>
      <c r="MLJ87" s="210"/>
      <c r="MLK87" s="210"/>
      <c r="MLL87" s="265"/>
      <c r="MLM87" s="266"/>
      <c r="MLN87" s="266"/>
      <c r="MLO87" s="267"/>
      <c r="MLP87" s="210"/>
      <c r="MLQ87" s="268"/>
      <c r="MLR87" s="210"/>
      <c r="MLS87" s="210"/>
      <c r="MLT87" s="210"/>
      <c r="MLU87" s="210"/>
      <c r="MLV87" s="265"/>
      <c r="MLW87" s="266"/>
      <c r="MLX87" s="266"/>
      <c r="MLY87" s="267"/>
      <c r="MLZ87" s="210"/>
      <c r="MMA87" s="268"/>
      <c r="MMB87" s="210"/>
      <c r="MMC87" s="210"/>
      <c r="MMD87" s="210"/>
      <c r="MME87" s="210"/>
      <c r="MMF87" s="265"/>
      <c r="MMG87" s="266"/>
      <c r="MMH87" s="266"/>
      <c r="MMI87" s="267"/>
      <c r="MMJ87" s="210"/>
      <c r="MMK87" s="268"/>
      <c r="MML87" s="210"/>
      <c r="MMM87" s="210"/>
      <c r="MMN87" s="210"/>
      <c r="MMO87" s="210"/>
      <c r="MMP87" s="265"/>
      <c r="MMQ87" s="266"/>
      <c r="MMR87" s="266"/>
      <c r="MMS87" s="267"/>
      <c r="MMT87" s="210"/>
      <c r="MMU87" s="268"/>
      <c r="MMV87" s="210"/>
      <c r="MMW87" s="210"/>
      <c r="MMX87" s="210"/>
      <c r="MMY87" s="210"/>
      <c r="MMZ87" s="265"/>
      <c r="MNA87" s="266"/>
      <c r="MNB87" s="266"/>
      <c r="MNC87" s="267"/>
      <c r="MND87" s="210"/>
      <c r="MNE87" s="268"/>
      <c r="MNF87" s="210"/>
      <c r="MNG87" s="210"/>
      <c r="MNH87" s="210"/>
      <c r="MNI87" s="210"/>
      <c r="MNJ87" s="265"/>
      <c r="MNK87" s="266"/>
      <c r="MNL87" s="266"/>
      <c r="MNM87" s="267"/>
      <c r="MNN87" s="210"/>
      <c r="MNO87" s="268"/>
      <c r="MNP87" s="210"/>
      <c r="MNQ87" s="210"/>
      <c r="MNR87" s="210"/>
      <c r="MNS87" s="210"/>
      <c r="MNT87" s="265"/>
      <c r="MNU87" s="266"/>
      <c r="MNV87" s="266"/>
      <c r="MNW87" s="267"/>
      <c r="MNX87" s="210"/>
      <c r="MNY87" s="268"/>
      <c r="MNZ87" s="210"/>
      <c r="MOA87" s="210"/>
      <c r="MOB87" s="210"/>
      <c r="MOC87" s="210"/>
      <c r="MOD87" s="265"/>
      <c r="MOE87" s="266"/>
      <c r="MOF87" s="266"/>
      <c r="MOG87" s="267"/>
      <c r="MOH87" s="210"/>
      <c r="MOI87" s="268"/>
      <c r="MOJ87" s="210"/>
      <c r="MOK87" s="210"/>
      <c r="MOL87" s="210"/>
      <c r="MOM87" s="210"/>
      <c r="MON87" s="265"/>
      <c r="MOO87" s="266"/>
      <c r="MOP87" s="266"/>
      <c r="MOQ87" s="267"/>
      <c r="MOR87" s="210"/>
      <c r="MOS87" s="268"/>
      <c r="MOT87" s="210"/>
      <c r="MOU87" s="210"/>
      <c r="MOV87" s="210"/>
      <c r="MOW87" s="210"/>
      <c r="MOX87" s="265"/>
      <c r="MOY87" s="266"/>
      <c r="MOZ87" s="266"/>
      <c r="MPA87" s="267"/>
      <c r="MPB87" s="210"/>
      <c r="MPC87" s="268"/>
      <c r="MPD87" s="210"/>
      <c r="MPE87" s="210"/>
      <c r="MPF87" s="210"/>
      <c r="MPG87" s="210"/>
      <c r="MPH87" s="265"/>
      <c r="MPI87" s="266"/>
      <c r="MPJ87" s="266"/>
      <c r="MPK87" s="267"/>
      <c r="MPL87" s="210"/>
      <c r="MPM87" s="268"/>
      <c r="MPN87" s="210"/>
      <c r="MPO87" s="210"/>
      <c r="MPP87" s="210"/>
      <c r="MPQ87" s="210"/>
      <c r="MPR87" s="265"/>
      <c r="MPS87" s="266"/>
      <c r="MPT87" s="266"/>
      <c r="MPU87" s="267"/>
      <c r="MPV87" s="210"/>
      <c r="MPW87" s="268"/>
      <c r="MPX87" s="210"/>
      <c r="MPY87" s="210"/>
      <c r="MPZ87" s="210"/>
      <c r="MQA87" s="210"/>
      <c r="MQB87" s="265"/>
      <c r="MQC87" s="266"/>
      <c r="MQD87" s="266"/>
      <c r="MQE87" s="267"/>
      <c r="MQF87" s="210"/>
      <c r="MQG87" s="268"/>
      <c r="MQH87" s="210"/>
      <c r="MQI87" s="210"/>
      <c r="MQJ87" s="210"/>
      <c r="MQK87" s="210"/>
      <c r="MQL87" s="265"/>
      <c r="MQM87" s="266"/>
      <c r="MQN87" s="266"/>
      <c r="MQO87" s="267"/>
      <c r="MQP87" s="210"/>
      <c r="MQQ87" s="268"/>
      <c r="MQR87" s="210"/>
      <c r="MQS87" s="210"/>
      <c r="MQT87" s="210"/>
      <c r="MQU87" s="210"/>
      <c r="MQV87" s="265"/>
      <c r="MQW87" s="266"/>
      <c r="MQX87" s="266"/>
      <c r="MQY87" s="267"/>
      <c r="MQZ87" s="210"/>
      <c r="MRA87" s="268"/>
      <c r="MRB87" s="210"/>
      <c r="MRC87" s="210"/>
      <c r="MRD87" s="210"/>
      <c r="MRE87" s="210"/>
      <c r="MRF87" s="265"/>
      <c r="MRG87" s="266"/>
      <c r="MRH87" s="266"/>
      <c r="MRI87" s="267"/>
      <c r="MRJ87" s="210"/>
      <c r="MRK87" s="268"/>
      <c r="MRL87" s="210"/>
      <c r="MRM87" s="210"/>
      <c r="MRN87" s="210"/>
      <c r="MRO87" s="210"/>
      <c r="MRP87" s="265"/>
      <c r="MRQ87" s="266"/>
      <c r="MRR87" s="266"/>
      <c r="MRS87" s="267"/>
      <c r="MRT87" s="210"/>
      <c r="MRU87" s="268"/>
      <c r="MRV87" s="210"/>
      <c r="MRW87" s="210"/>
      <c r="MRX87" s="210"/>
      <c r="MRY87" s="210"/>
      <c r="MRZ87" s="265"/>
      <c r="MSA87" s="266"/>
      <c r="MSB87" s="266"/>
      <c r="MSC87" s="267"/>
      <c r="MSD87" s="210"/>
      <c r="MSE87" s="268"/>
      <c r="MSF87" s="210"/>
      <c r="MSG87" s="210"/>
      <c r="MSH87" s="210"/>
      <c r="MSI87" s="210"/>
      <c r="MSJ87" s="265"/>
      <c r="MSK87" s="266"/>
      <c r="MSL87" s="266"/>
      <c r="MSM87" s="267"/>
      <c r="MSN87" s="210"/>
      <c r="MSO87" s="268"/>
      <c r="MSP87" s="210"/>
      <c r="MSQ87" s="210"/>
      <c r="MSR87" s="210"/>
      <c r="MSS87" s="210"/>
      <c r="MST87" s="265"/>
      <c r="MSU87" s="266"/>
      <c r="MSV87" s="266"/>
      <c r="MSW87" s="267"/>
      <c r="MSX87" s="210"/>
      <c r="MSY87" s="268"/>
      <c r="MSZ87" s="210"/>
      <c r="MTA87" s="210"/>
      <c r="MTB87" s="210"/>
      <c r="MTC87" s="210"/>
      <c r="MTD87" s="265"/>
      <c r="MTE87" s="266"/>
      <c r="MTF87" s="266"/>
      <c r="MTG87" s="267"/>
      <c r="MTH87" s="210"/>
      <c r="MTI87" s="268"/>
      <c r="MTJ87" s="210"/>
      <c r="MTK87" s="210"/>
      <c r="MTL87" s="210"/>
      <c r="MTM87" s="210"/>
      <c r="MTN87" s="265"/>
      <c r="MTO87" s="266"/>
      <c r="MTP87" s="266"/>
      <c r="MTQ87" s="267"/>
      <c r="MTR87" s="210"/>
      <c r="MTS87" s="268"/>
      <c r="MTT87" s="210"/>
      <c r="MTU87" s="210"/>
      <c r="MTV87" s="210"/>
      <c r="MTW87" s="210"/>
      <c r="MTX87" s="265"/>
      <c r="MTY87" s="266"/>
      <c r="MTZ87" s="266"/>
      <c r="MUA87" s="267"/>
      <c r="MUB87" s="210"/>
      <c r="MUC87" s="268"/>
      <c r="MUD87" s="210"/>
      <c r="MUE87" s="210"/>
      <c r="MUF87" s="210"/>
      <c r="MUG87" s="210"/>
      <c r="MUH87" s="265"/>
      <c r="MUI87" s="266"/>
      <c r="MUJ87" s="266"/>
      <c r="MUK87" s="267"/>
      <c r="MUL87" s="210"/>
      <c r="MUM87" s="268"/>
      <c r="MUN87" s="210"/>
      <c r="MUO87" s="210"/>
      <c r="MUP87" s="210"/>
      <c r="MUQ87" s="210"/>
      <c r="MUR87" s="265"/>
      <c r="MUS87" s="266"/>
      <c r="MUT87" s="266"/>
      <c r="MUU87" s="267"/>
      <c r="MUV87" s="210"/>
      <c r="MUW87" s="268"/>
      <c r="MUX87" s="210"/>
      <c r="MUY87" s="210"/>
      <c r="MUZ87" s="210"/>
      <c r="MVA87" s="210"/>
      <c r="MVB87" s="265"/>
      <c r="MVC87" s="266"/>
      <c r="MVD87" s="266"/>
      <c r="MVE87" s="267"/>
      <c r="MVF87" s="210"/>
      <c r="MVG87" s="268"/>
      <c r="MVH87" s="210"/>
      <c r="MVI87" s="210"/>
      <c r="MVJ87" s="210"/>
      <c r="MVK87" s="210"/>
      <c r="MVL87" s="265"/>
      <c r="MVM87" s="266"/>
      <c r="MVN87" s="266"/>
      <c r="MVO87" s="267"/>
      <c r="MVP87" s="210"/>
      <c r="MVQ87" s="268"/>
      <c r="MVR87" s="210"/>
      <c r="MVS87" s="210"/>
      <c r="MVT87" s="210"/>
      <c r="MVU87" s="210"/>
      <c r="MVV87" s="265"/>
      <c r="MVW87" s="266"/>
      <c r="MVX87" s="266"/>
      <c r="MVY87" s="267"/>
      <c r="MVZ87" s="210"/>
      <c r="MWA87" s="268"/>
      <c r="MWB87" s="210"/>
      <c r="MWC87" s="210"/>
      <c r="MWD87" s="210"/>
      <c r="MWE87" s="210"/>
      <c r="MWF87" s="265"/>
      <c r="MWG87" s="266"/>
      <c r="MWH87" s="266"/>
      <c r="MWI87" s="267"/>
      <c r="MWJ87" s="210"/>
      <c r="MWK87" s="268"/>
      <c r="MWL87" s="210"/>
      <c r="MWM87" s="210"/>
      <c r="MWN87" s="210"/>
      <c r="MWO87" s="210"/>
      <c r="MWP87" s="265"/>
      <c r="MWQ87" s="266"/>
      <c r="MWR87" s="266"/>
      <c r="MWS87" s="267"/>
      <c r="MWT87" s="210"/>
      <c r="MWU87" s="268"/>
      <c r="MWV87" s="210"/>
      <c r="MWW87" s="210"/>
      <c r="MWX87" s="210"/>
      <c r="MWY87" s="210"/>
      <c r="MWZ87" s="265"/>
      <c r="MXA87" s="266"/>
      <c r="MXB87" s="266"/>
      <c r="MXC87" s="267"/>
      <c r="MXD87" s="210"/>
      <c r="MXE87" s="268"/>
      <c r="MXF87" s="210"/>
      <c r="MXG87" s="210"/>
      <c r="MXH87" s="210"/>
      <c r="MXI87" s="210"/>
      <c r="MXJ87" s="265"/>
      <c r="MXK87" s="266"/>
      <c r="MXL87" s="266"/>
      <c r="MXM87" s="267"/>
      <c r="MXN87" s="210"/>
      <c r="MXO87" s="268"/>
      <c r="MXP87" s="210"/>
      <c r="MXQ87" s="210"/>
      <c r="MXR87" s="210"/>
      <c r="MXS87" s="210"/>
      <c r="MXT87" s="265"/>
      <c r="MXU87" s="266"/>
      <c r="MXV87" s="266"/>
      <c r="MXW87" s="267"/>
      <c r="MXX87" s="210"/>
      <c r="MXY87" s="268"/>
      <c r="MXZ87" s="210"/>
      <c r="MYA87" s="210"/>
      <c r="MYB87" s="210"/>
      <c r="MYC87" s="210"/>
      <c r="MYD87" s="265"/>
      <c r="MYE87" s="266"/>
      <c r="MYF87" s="266"/>
      <c r="MYG87" s="267"/>
      <c r="MYH87" s="210"/>
      <c r="MYI87" s="268"/>
      <c r="MYJ87" s="210"/>
      <c r="MYK87" s="210"/>
      <c r="MYL87" s="210"/>
      <c r="MYM87" s="210"/>
      <c r="MYN87" s="265"/>
      <c r="MYO87" s="266"/>
      <c r="MYP87" s="266"/>
      <c r="MYQ87" s="267"/>
      <c r="MYR87" s="210"/>
      <c r="MYS87" s="268"/>
      <c r="MYT87" s="210"/>
      <c r="MYU87" s="210"/>
      <c r="MYV87" s="210"/>
      <c r="MYW87" s="210"/>
      <c r="MYX87" s="265"/>
      <c r="MYY87" s="266"/>
      <c r="MYZ87" s="266"/>
      <c r="MZA87" s="267"/>
      <c r="MZB87" s="210"/>
      <c r="MZC87" s="268"/>
      <c r="MZD87" s="210"/>
      <c r="MZE87" s="210"/>
      <c r="MZF87" s="210"/>
      <c r="MZG87" s="210"/>
      <c r="MZH87" s="265"/>
      <c r="MZI87" s="266"/>
      <c r="MZJ87" s="266"/>
      <c r="MZK87" s="267"/>
      <c r="MZL87" s="210"/>
      <c r="MZM87" s="268"/>
      <c r="MZN87" s="210"/>
      <c r="MZO87" s="210"/>
      <c r="MZP87" s="210"/>
      <c r="MZQ87" s="210"/>
      <c r="MZR87" s="265"/>
      <c r="MZS87" s="266"/>
      <c r="MZT87" s="266"/>
      <c r="MZU87" s="267"/>
      <c r="MZV87" s="210"/>
      <c r="MZW87" s="268"/>
      <c r="MZX87" s="210"/>
      <c r="MZY87" s="210"/>
      <c r="MZZ87" s="210"/>
      <c r="NAA87" s="210"/>
      <c r="NAB87" s="265"/>
      <c r="NAC87" s="266"/>
      <c r="NAD87" s="266"/>
      <c r="NAE87" s="267"/>
      <c r="NAF87" s="210"/>
      <c r="NAG87" s="268"/>
      <c r="NAH87" s="210"/>
      <c r="NAI87" s="210"/>
      <c r="NAJ87" s="210"/>
      <c r="NAK87" s="210"/>
      <c r="NAL87" s="265"/>
      <c r="NAM87" s="266"/>
      <c r="NAN87" s="266"/>
      <c r="NAO87" s="267"/>
      <c r="NAP87" s="210"/>
      <c r="NAQ87" s="268"/>
      <c r="NAR87" s="210"/>
      <c r="NAS87" s="210"/>
      <c r="NAT87" s="210"/>
      <c r="NAU87" s="210"/>
      <c r="NAV87" s="265"/>
      <c r="NAW87" s="266"/>
      <c r="NAX87" s="266"/>
      <c r="NAY87" s="267"/>
      <c r="NAZ87" s="210"/>
      <c r="NBA87" s="268"/>
      <c r="NBB87" s="210"/>
      <c r="NBC87" s="210"/>
      <c r="NBD87" s="210"/>
      <c r="NBE87" s="210"/>
      <c r="NBF87" s="265"/>
      <c r="NBG87" s="266"/>
      <c r="NBH87" s="266"/>
      <c r="NBI87" s="267"/>
      <c r="NBJ87" s="210"/>
      <c r="NBK87" s="268"/>
      <c r="NBL87" s="210"/>
      <c r="NBM87" s="210"/>
      <c r="NBN87" s="210"/>
      <c r="NBO87" s="210"/>
      <c r="NBP87" s="265"/>
      <c r="NBQ87" s="266"/>
      <c r="NBR87" s="266"/>
      <c r="NBS87" s="267"/>
      <c r="NBT87" s="210"/>
      <c r="NBU87" s="268"/>
      <c r="NBV87" s="210"/>
      <c r="NBW87" s="210"/>
      <c r="NBX87" s="210"/>
      <c r="NBY87" s="210"/>
      <c r="NBZ87" s="265"/>
      <c r="NCA87" s="266"/>
      <c r="NCB87" s="266"/>
      <c r="NCC87" s="267"/>
      <c r="NCD87" s="210"/>
      <c r="NCE87" s="268"/>
      <c r="NCF87" s="210"/>
      <c r="NCG87" s="210"/>
      <c r="NCH87" s="210"/>
      <c r="NCI87" s="210"/>
      <c r="NCJ87" s="265"/>
      <c r="NCK87" s="266"/>
      <c r="NCL87" s="266"/>
      <c r="NCM87" s="267"/>
      <c r="NCN87" s="210"/>
      <c r="NCO87" s="268"/>
      <c r="NCP87" s="210"/>
      <c r="NCQ87" s="210"/>
      <c r="NCR87" s="210"/>
      <c r="NCS87" s="210"/>
      <c r="NCT87" s="265"/>
      <c r="NCU87" s="266"/>
      <c r="NCV87" s="266"/>
      <c r="NCW87" s="267"/>
      <c r="NCX87" s="210"/>
      <c r="NCY87" s="268"/>
      <c r="NCZ87" s="210"/>
      <c r="NDA87" s="210"/>
      <c r="NDB87" s="210"/>
      <c r="NDC87" s="210"/>
      <c r="NDD87" s="265"/>
      <c r="NDE87" s="266"/>
      <c r="NDF87" s="266"/>
      <c r="NDG87" s="267"/>
      <c r="NDH87" s="210"/>
      <c r="NDI87" s="268"/>
      <c r="NDJ87" s="210"/>
      <c r="NDK87" s="210"/>
      <c r="NDL87" s="210"/>
      <c r="NDM87" s="210"/>
      <c r="NDN87" s="265"/>
      <c r="NDO87" s="266"/>
      <c r="NDP87" s="266"/>
      <c r="NDQ87" s="267"/>
      <c r="NDR87" s="210"/>
      <c r="NDS87" s="268"/>
      <c r="NDT87" s="210"/>
      <c r="NDU87" s="210"/>
      <c r="NDV87" s="210"/>
      <c r="NDW87" s="210"/>
      <c r="NDX87" s="265"/>
      <c r="NDY87" s="266"/>
      <c r="NDZ87" s="266"/>
      <c r="NEA87" s="267"/>
      <c r="NEB87" s="210"/>
      <c r="NEC87" s="268"/>
      <c r="NED87" s="210"/>
      <c r="NEE87" s="210"/>
      <c r="NEF87" s="210"/>
      <c r="NEG87" s="210"/>
      <c r="NEH87" s="265"/>
      <c r="NEI87" s="266"/>
      <c r="NEJ87" s="266"/>
      <c r="NEK87" s="267"/>
      <c r="NEL87" s="210"/>
      <c r="NEM87" s="268"/>
      <c r="NEN87" s="210"/>
      <c r="NEO87" s="210"/>
      <c r="NEP87" s="210"/>
      <c r="NEQ87" s="210"/>
      <c r="NER87" s="265"/>
      <c r="NES87" s="266"/>
      <c r="NET87" s="266"/>
      <c r="NEU87" s="267"/>
      <c r="NEV87" s="210"/>
      <c r="NEW87" s="268"/>
      <c r="NEX87" s="210"/>
      <c r="NEY87" s="210"/>
      <c r="NEZ87" s="210"/>
      <c r="NFA87" s="210"/>
      <c r="NFB87" s="265"/>
      <c r="NFC87" s="266"/>
      <c r="NFD87" s="266"/>
      <c r="NFE87" s="267"/>
      <c r="NFF87" s="210"/>
      <c r="NFG87" s="268"/>
      <c r="NFH87" s="210"/>
      <c r="NFI87" s="210"/>
      <c r="NFJ87" s="210"/>
      <c r="NFK87" s="210"/>
      <c r="NFL87" s="265"/>
      <c r="NFM87" s="266"/>
      <c r="NFN87" s="266"/>
      <c r="NFO87" s="267"/>
      <c r="NFP87" s="210"/>
      <c r="NFQ87" s="268"/>
      <c r="NFR87" s="210"/>
      <c r="NFS87" s="210"/>
      <c r="NFT87" s="210"/>
      <c r="NFU87" s="210"/>
      <c r="NFV87" s="265"/>
      <c r="NFW87" s="266"/>
      <c r="NFX87" s="266"/>
      <c r="NFY87" s="267"/>
      <c r="NFZ87" s="210"/>
      <c r="NGA87" s="268"/>
      <c r="NGB87" s="210"/>
      <c r="NGC87" s="210"/>
      <c r="NGD87" s="210"/>
      <c r="NGE87" s="210"/>
      <c r="NGF87" s="265"/>
      <c r="NGG87" s="266"/>
      <c r="NGH87" s="266"/>
      <c r="NGI87" s="267"/>
      <c r="NGJ87" s="210"/>
      <c r="NGK87" s="268"/>
      <c r="NGL87" s="210"/>
      <c r="NGM87" s="210"/>
      <c r="NGN87" s="210"/>
      <c r="NGO87" s="210"/>
      <c r="NGP87" s="265"/>
      <c r="NGQ87" s="266"/>
      <c r="NGR87" s="266"/>
      <c r="NGS87" s="267"/>
      <c r="NGT87" s="210"/>
      <c r="NGU87" s="268"/>
      <c r="NGV87" s="210"/>
      <c r="NGW87" s="210"/>
      <c r="NGX87" s="210"/>
      <c r="NGY87" s="210"/>
      <c r="NGZ87" s="265"/>
      <c r="NHA87" s="266"/>
      <c r="NHB87" s="266"/>
      <c r="NHC87" s="267"/>
      <c r="NHD87" s="210"/>
      <c r="NHE87" s="268"/>
      <c r="NHF87" s="210"/>
      <c r="NHG87" s="210"/>
      <c r="NHH87" s="210"/>
      <c r="NHI87" s="210"/>
      <c r="NHJ87" s="265"/>
      <c r="NHK87" s="266"/>
      <c r="NHL87" s="266"/>
      <c r="NHM87" s="267"/>
      <c r="NHN87" s="210"/>
      <c r="NHO87" s="268"/>
      <c r="NHP87" s="210"/>
      <c r="NHQ87" s="210"/>
      <c r="NHR87" s="210"/>
      <c r="NHS87" s="210"/>
      <c r="NHT87" s="265"/>
      <c r="NHU87" s="266"/>
      <c r="NHV87" s="266"/>
      <c r="NHW87" s="267"/>
      <c r="NHX87" s="210"/>
      <c r="NHY87" s="268"/>
      <c r="NHZ87" s="210"/>
      <c r="NIA87" s="210"/>
      <c r="NIB87" s="210"/>
      <c r="NIC87" s="210"/>
      <c r="NID87" s="265"/>
      <c r="NIE87" s="266"/>
      <c r="NIF87" s="266"/>
      <c r="NIG87" s="267"/>
      <c r="NIH87" s="210"/>
      <c r="NII87" s="268"/>
      <c r="NIJ87" s="210"/>
      <c r="NIK87" s="210"/>
      <c r="NIL87" s="210"/>
      <c r="NIM87" s="210"/>
      <c r="NIN87" s="265"/>
      <c r="NIO87" s="266"/>
      <c r="NIP87" s="266"/>
      <c r="NIQ87" s="267"/>
      <c r="NIR87" s="210"/>
      <c r="NIS87" s="268"/>
      <c r="NIT87" s="210"/>
      <c r="NIU87" s="210"/>
      <c r="NIV87" s="210"/>
      <c r="NIW87" s="210"/>
      <c r="NIX87" s="265"/>
      <c r="NIY87" s="266"/>
      <c r="NIZ87" s="266"/>
      <c r="NJA87" s="267"/>
      <c r="NJB87" s="210"/>
      <c r="NJC87" s="268"/>
      <c r="NJD87" s="210"/>
      <c r="NJE87" s="210"/>
      <c r="NJF87" s="210"/>
      <c r="NJG87" s="210"/>
      <c r="NJH87" s="265"/>
      <c r="NJI87" s="266"/>
      <c r="NJJ87" s="266"/>
      <c r="NJK87" s="267"/>
      <c r="NJL87" s="210"/>
      <c r="NJM87" s="268"/>
      <c r="NJN87" s="210"/>
      <c r="NJO87" s="210"/>
      <c r="NJP87" s="210"/>
      <c r="NJQ87" s="210"/>
      <c r="NJR87" s="265"/>
      <c r="NJS87" s="266"/>
      <c r="NJT87" s="266"/>
      <c r="NJU87" s="267"/>
      <c r="NJV87" s="210"/>
      <c r="NJW87" s="268"/>
      <c r="NJX87" s="210"/>
      <c r="NJY87" s="210"/>
      <c r="NJZ87" s="210"/>
      <c r="NKA87" s="210"/>
      <c r="NKB87" s="265"/>
      <c r="NKC87" s="266"/>
      <c r="NKD87" s="266"/>
      <c r="NKE87" s="267"/>
      <c r="NKF87" s="210"/>
      <c r="NKG87" s="268"/>
      <c r="NKH87" s="210"/>
      <c r="NKI87" s="210"/>
      <c r="NKJ87" s="210"/>
      <c r="NKK87" s="210"/>
      <c r="NKL87" s="265"/>
      <c r="NKM87" s="266"/>
      <c r="NKN87" s="266"/>
      <c r="NKO87" s="267"/>
      <c r="NKP87" s="210"/>
      <c r="NKQ87" s="268"/>
      <c r="NKR87" s="210"/>
      <c r="NKS87" s="210"/>
      <c r="NKT87" s="210"/>
      <c r="NKU87" s="210"/>
      <c r="NKV87" s="265"/>
      <c r="NKW87" s="266"/>
      <c r="NKX87" s="266"/>
      <c r="NKY87" s="267"/>
      <c r="NKZ87" s="210"/>
      <c r="NLA87" s="268"/>
      <c r="NLB87" s="210"/>
      <c r="NLC87" s="210"/>
      <c r="NLD87" s="210"/>
      <c r="NLE87" s="210"/>
      <c r="NLF87" s="265"/>
      <c r="NLG87" s="266"/>
      <c r="NLH87" s="266"/>
      <c r="NLI87" s="267"/>
      <c r="NLJ87" s="210"/>
      <c r="NLK87" s="268"/>
      <c r="NLL87" s="210"/>
      <c r="NLM87" s="210"/>
      <c r="NLN87" s="210"/>
      <c r="NLO87" s="210"/>
      <c r="NLP87" s="265"/>
      <c r="NLQ87" s="266"/>
      <c r="NLR87" s="266"/>
      <c r="NLS87" s="267"/>
      <c r="NLT87" s="210"/>
      <c r="NLU87" s="268"/>
      <c r="NLV87" s="210"/>
      <c r="NLW87" s="210"/>
      <c r="NLX87" s="210"/>
      <c r="NLY87" s="210"/>
      <c r="NLZ87" s="265"/>
      <c r="NMA87" s="266"/>
      <c r="NMB87" s="266"/>
      <c r="NMC87" s="267"/>
      <c r="NMD87" s="210"/>
      <c r="NME87" s="268"/>
      <c r="NMF87" s="210"/>
      <c r="NMG87" s="210"/>
      <c r="NMH87" s="210"/>
      <c r="NMI87" s="210"/>
      <c r="NMJ87" s="265"/>
      <c r="NMK87" s="266"/>
      <c r="NML87" s="266"/>
      <c r="NMM87" s="267"/>
      <c r="NMN87" s="210"/>
      <c r="NMO87" s="268"/>
      <c r="NMP87" s="210"/>
      <c r="NMQ87" s="210"/>
      <c r="NMR87" s="210"/>
      <c r="NMS87" s="210"/>
      <c r="NMT87" s="265"/>
      <c r="NMU87" s="266"/>
      <c r="NMV87" s="266"/>
      <c r="NMW87" s="267"/>
      <c r="NMX87" s="210"/>
      <c r="NMY87" s="268"/>
      <c r="NMZ87" s="210"/>
      <c r="NNA87" s="210"/>
      <c r="NNB87" s="210"/>
      <c r="NNC87" s="210"/>
      <c r="NND87" s="265"/>
      <c r="NNE87" s="266"/>
      <c r="NNF87" s="266"/>
      <c r="NNG87" s="267"/>
      <c r="NNH87" s="210"/>
      <c r="NNI87" s="268"/>
      <c r="NNJ87" s="210"/>
      <c r="NNK87" s="210"/>
      <c r="NNL87" s="210"/>
      <c r="NNM87" s="210"/>
      <c r="NNN87" s="265"/>
      <c r="NNO87" s="266"/>
      <c r="NNP87" s="266"/>
      <c r="NNQ87" s="267"/>
      <c r="NNR87" s="210"/>
      <c r="NNS87" s="268"/>
      <c r="NNT87" s="210"/>
      <c r="NNU87" s="210"/>
      <c r="NNV87" s="210"/>
      <c r="NNW87" s="210"/>
      <c r="NNX87" s="265"/>
      <c r="NNY87" s="266"/>
      <c r="NNZ87" s="266"/>
      <c r="NOA87" s="267"/>
      <c r="NOB87" s="210"/>
      <c r="NOC87" s="268"/>
      <c r="NOD87" s="210"/>
      <c r="NOE87" s="210"/>
      <c r="NOF87" s="210"/>
      <c r="NOG87" s="210"/>
      <c r="NOH87" s="265"/>
      <c r="NOI87" s="266"/>
      <c r="NOJ87" s="266"/>
      <c r="NOK87" s="267"/>
      <c r="NOL87" s="210"/>
      <c r="NOM87" s="268"/>
      <c r="NON87" s="210"/>
      <c r="NOO87" s="210"/>
      <c r="NOP87" s="210"/>
      <c r="NOQ87" s="210"/>
      <c r="NOR87" s="265"/>
      <c r="NOS87" s="266"/>
      <c r="NOT87" s="266"/>
      <c r="NOU87" s="267"/>
      <c r="NOV87" s="210"/>
      <c r="NOW87" s="268"/>
      <c r="NOX87" s="210"/>
      <c r="NOY87" s="210"/>
      <c r="NOZ87" s="210"/>
      <c r="NPA87" s="210"/>
      <c r="NPB87" s="265"/>
      <c r="NPC87" s="266"/>
      <c r="NPD87" s="266"/>
      <c r="NPE87" s="267"/>
      <c r="NPF87" s="210"/>
      <c r="NPG87" s="268"/>
      <c r="NPH87" s="210"/>
      <c r="NPI87" s="210"/>
      <c r="NPJ87" s="210"/>
      <c r="NPK87" s="210"/>
      <c r="NPL87" s="265"/>
      <c r="NPM87" s="266"/>
      <c r="NPN87" s="266"/>
      <c r="NPO87" s="267"/>
      <c r="NPP87" s="210"/>
      <c r="NPQ87" s="268"/>
      <c r="NPR87" s="210"/>
      <c r="NPS87" s="210"/>
      <c r="NPT87" s="210"/>
      <c r="NPU87" s="210"/>
      <c r="NPV87" s="265"/>
      <c r="NPW87" s="266"/>
      <c r="NPX87" s="266"/>
      <c r="NPY87" s="267"/>
      <c r="NPZ87" s="210"/>
      <c r="NQA87" s="268"/>
      <c r="NQB87" s="210"/>
      <c r="NQC87" s="210"/>
      <c r="NQD87" s="210"/>
      <c r="NQE87" s="210"/>
      <c r="NQF87" s="265"/>
      <c r="NQG87" s="266"/>
      <c r="NQH87" s="266"/>
      <c r="NQI87" s="267"/>
      <c r="NQJ87" s="210"/>
      <c r="NQK87" s="268"/>
      <c r="NQL87" s="210"/>
      <c r="NQM87" s="210"/>
      <c r="NQN87" s="210"/>
      <c r="NQO87" s="210"/>
      <c r="NQP87" s="265"/>
      <c r="NQQ87" s="266"/>
      <c r="NQR87" s="266"/>
      <c r="NQS87" s="267"/>
      <c r="NQT87" s="210"/>
      <c r="NQU87" s="268"/>
      <c r="NQV87" s="210"/>
      <c r="NQW87" s="210"/>
      <c r="NQX87" s="210"/>
      <c r="NQY87" s="210"/>
      <c r="NQZ87" s="265"/>
      <c r="NRA87" s="266"/>
      <c r="NRB87" s="266"/>
      <c r="NRC87" s="267"/>
      <c r="NRD87" s="210"/>
      <c r="NRE87" s="268"/>
      <c r="NRF87" s="210"/>
      <c r="NRG87" s="210"/>
      <c r="NRH87" s="210"/>
      <c r="NRI87" s="210"/>
      <c r="NRJ87" s="265"/>
      <c r="NRK87" s="266"/>
      <c r="NRL87" s="266"/>
      <c r="NRM87" s="267"/>
      <c r="NRN87" s="210"/>
      <c r="NRO87" s="268"/>
      <c r="NRP87" s="210"/>
      <c r="NRQ87" s="210"/>
      <c r="NRR87" s="210"/>
      <c r="NRS87" s="210"/>
      <c r="NRT87" s="265"/>
      <c r="NRU87" s="266"/>
      <c r="NRV87" s="266"/>
      <c r="NRW87" s="267"/>
      <c r="NRX87" s="210"/>
      <c r="NRY87" s="268"/>
      <c r="NRZ87" s="210"/>
      <c r="NSA87" s="210"/>
      <c r="NSB87" s="210"/>
      <c r="NSC87" s="210"/>
      <c r="NSD87" s="265"/>
      <c r="NSE87" s="266"/>
      <c r="NSF87" s="266"/>
      <c r="NSG87" s="267"/>
      <c r="NSH87" s="210"/>
      <c r="NSI87" s="268"/>
      <c r="NSJ87" s="210"/>
      <c r="NSK87" s="210"/>
      <c r="NSL87" s="210"/>
      <c r="NSM87" s="210"/>
      <c r="NSN87" s="265"/>
      <c r="NSO87" s="266"/>
      <c r="NSP87" s="266"/>
      <c r="NSQ87" s="267"/>
      <c r="NSR87" s="210"/>
      <c r="NSS87" s="268"/>
      <c r="NST87" s="210"/>
      <c r="NSU87" s="210"/>
      <c r="NSV87" s="210"/>
      <c r="NSW87" s="210"/>
      <c r="NSX87" s="265"/>
      <c r="NSY87" s="266"/>
      <c r="NSZ87" s="266"/>
      <c r="NTA87" s="267"/>
      <c r="NTB87" s="210"/>
      <c r="NTC87" s="268"/>
      <c r="NTD87" s="210"/>
      <c r="NTE87" s="210"/>
      <c r="NTF87" s="210"/>
      <c r="NTG87" s="210"/>
      <c r="NTH87" s="265"/>
      <c r="NTI87" s="266"/>
      <c r="NTJ87" s="266"/>
      <c r="NTK87" s="267"/>
      <c r="NTL87" s="210"/>
      <c r="NTM87" s="268"/>
      <c r="NTN87" s="210"/>
      <c r="NTO87" s="210"/>
      <c r="NTP87" s="210"/>
      <c r="NTQ87" s="210"/>
      <c r="NTR87" s="265"/>
      <c r="NTS87" s="266"/>
      <c r="NTT87" s="266"/>
      <c r="NTU87" s="267"/>
      <c r="NTV87" s="210"/>
      <c r="NTW87" s="268"/>
      <c r="NTX87" s="210"/>
      <c r="NTY87" s="210"/>
      <c r="NTZ87" s="210"/>
      <c r="NUA87" s="210"/>
      <c r="NUB87" s="265"/>
      <c r="NUC87" s="266"/>
      <c r="NUD87" s="266"/>
      <c r="NUE87" s="267"/>
      <c r="NUF87" s="210"/>
      <c r="NUG87" s="268"/>
      <c r="NUH87" s="210"/>
      <c r="NUI87" s="210"/>
      <c r="NUJ87" s="210"/>
      <c r="NUK87" s="210"/>
      <c r="NUL87" s="265"/>
      <c r="NUM87" s="266"/>
      <c r="NUN87" s="266"/>
      <c r="NUO87" s="267"/>
      <c r="NUP87" s="210"/>
      <c r="NUQ87" s="268"/>
      <c r="NUR87" s="210"/>
      <c r="NUS87" s="210"/>
      <c r="NUT87" s="210"/>
      <c r="NUU87" s="210"/>
      <c r="NUV87" s="265"/>
      <c r="NUW87" s="266"/>
      <c r="NUX87" s="266"/>
      <c r="NUY87" s="267"/>
      <c r="NUZ87" s="210"/>
      <c r="NVA87" s="268"/>
      <c r="NVB87" s="210"/>
      <c r="NVC87" s="210"/>
      <c r="NVD87" s="210"/>
      <c r="NVE87" s="210"/>
      <c r="NVF87" s="265"/>
      <c r="NVG87" s="266"/>
      <c r="NVH87" s="266"/>
      <c r="NVI87" s="267"/>
      <c r="NVJ87" s="210"/>
      <c r="NVK87" s="268"/>
      <c r="NVL87" s="210"/>
      <c r="NVM87" s="210"/>
      <c r="NVN87" s="210"/>
      <c r="NVO87" s="210"/>
      <c r="NVP87" s="265"/>
      <c r="NVQ87" s="266"/>
      <c r="NVR87" s="266"/>
      <c r="NVS87" s="267"/>
      <c r="NVT87" s="210"/>
      <c r="NVU87" s="268"/>
      <c r="NVV87" s="210"/>
      <c r="NVW87" s="210"/>
      <c r="NVX87" s="210"/>
      <c r="NVY87" s="210"/>
      <c r="NVZ87" s="265"/>
      <c r="NWA87" s="266"/>
      <c r="NWB87" s="266"/>
      <c r="NWC87" s="267"/>
      <c r="NWD87" s="210"/>
      <c r="NWE87" s="268"/>
      <c r="NWF87" s="210"/>
      <c r="NWG87" s="210"/>
      <c r="NWH87" s="210"/>
      <c r="NWI87" s="210"/>
      <c r="NWJ87" s="265"/>
      <c r="NWK87" s="266"/>
      <c r="NWL87" s="266"/>
      <c r="NWM87" s="267"/>
      <c r="NWN87" s="210"/>
      <c r="NWO87" s="268"/>
      <c r="NWP87" s="210"/>
      <c r="NWQ87" s="210"/>
      <c r="NWR87" s="210"/>
      <c r="NWS87" s="210"/>
      <c r="NWT87" s="265"/>
      <c r="NWU87" s="266"/>
      <c r="NWV87" s="266"/>
      <c r="NWW87" s="267"/>
      <c r="NWX87" s="210"/>
      <c r="NWY87" s="268"/>
      <c r="NWZ87" s="210"/>
      <c r="NXA87" s="210"/>
      <c r="NXB87" s="210"/>
      <c r="NXC87" s="210"/>
      <c r="NXD87" s="265"/>
      <c r="NXE87" s="266"/>
      <c r="NXF87" s="266"/>
      <c r="NXG87" s="267"/>
      <c r="NXH87" s="210"/>
      <c r="NXI87" s="268"/>
      <c r="NXJ87" s="210"/>
      <c r="NXK87" s="210"/>
      <c r="NXL87" s="210"/>
      <c r="NXM87" s="210"/>
      <c r="NXN87" s="265"/>
      <c r="NXO87" s="266"/>
      <c r="NXP87" s="266"/>
      <c r="NXQ87" s="267"/>
      <c r="NXR87" s="210"/>
      <c r="NXS87" s="268"/>
      <c r="NXT87" s="210"/>
      <c r="NXU87" s="210"/>
      <c r="NXV87" s="210"/>
      <c r="NXW87" s="210"/>
      <c r="NXX87" s="265"/>
      <c r="NXY87" s="266"/>
      <c r="NXZ87" s="266"/>
      <c r="NYA87" s="267"/>
      <c r="NYB87" s="210"/>
      <c r="NYC87" s="268"/>
      <c r="NYD87" s="210"/>
      <c r="NYE87" s="210"/>
      <c r="NYF87" s="210"/>
      <c r="NYG87" s="210"/>
      <c r="NYH87" s="265"/>
      <c r="NYI87" s="266"/>
      <c r="NYJ87" s="266"/>
      <c r="NYK87" s="267"/>
      <c r="NYL87" s="210"/>
      <c r="NYM87" s="268"/>
      <c r="NYN87" s="210"/>
      <c r="NYO87" s="210"/>
      <c r="NYP87" s="210"/>
      <c r="NYQ87" s="210"/>
      <c r="NYR87" s="265"/>
      <c r="NYS87" s="266"/>
      <c r="NYT87" s="266"/>
      <c r="NYU87" s="267"/>
      <c r="NYV87" s="210"/>
      <c r="NYW87" s="268"/>
      <c r="NYX87" s="210"/>
      <c r="NYY87" s="210"/>
      <c r="NYZ87" s="210"/>
      <c r="NZA87" s="210"/>
      <c r="NZB87" s="265"/>
      <c r="NZC87" s="266"/>
      <c r="NZD87" s="266"/>
      <c r="NZE87" s="267"/>
      <c r="NZF87" s="210"/>
      <c r="NZG87" s="268"/>
      <c r="NZH87" s="210"/>
      <c r="NZI87" s="210"/>
      <c r="NZJ87" s="210"/>
      <c r="NZK87" s="210"/>
      <c r="NZL87" s="265"/>
      <c r="NZM87" s="266"/>
      <c r="NZN87" s="266"/>
      <c r="NZO87" s="267"/>
      <c r="NZP87" s="210"/>
      <c r="NZQ87" s="268"/>
      <c r="NZR87" s="210"/>
      <c r="NZS87" s="210"/>
      <c r="NZT87" s="210"/>
      <c r="NZU87" s="210"/>
      <c r="NZV87" s="265"/>
      <c r="NZW87" s="266"/>
      <c r="NZX87" s="266"/>
      <c r="NZY87" s="267"/>
      <c r="NZZ87" s="210"/>
      <c r="OAA87" s="268"/>
      <c r="OAB87" s="210"/>
      <c r="OAC87" s="210"/>
      <c r="OAD87" s="210"/>
      <c r="OAE87" s="210"/>
      <c r="OAF87" s="265"/>
      <c r="OAG87" s="266"/>
      <c r="OAH87" s="266"/>
      <c r="OAI87" s="267"/>
      <c r="OAJ87" s="210"/>
      <c r="OAK87" s="268"/>
      <c r="OAL87" s="210"/>
      <c r="OAM87" s="210"/>
      <c r="OAN87" s="210"/>
      <c r="OAO87" s="210"/>
      <c r="OAP87" s="265"/>
      <c r="OAQ87" s="266"/>
      <c r="OAR87" s="266"/>
      <c r="OAS87" s="267"/>
      <c r="OAT87" s="210"/>
      <c r="OAU87" s="268"/>
      <c r="OAV87" s="210"/>
      <c r="OAW87" s="210"/>
      <c r="OAX87" s="210"/>
      <c r="OAY87" s="210"/>
      <c r="OAZ87" s="265"/>
      <c r="OBA87" s="266"/>
      <c r="OBB87" s="266"/>
      <c r="OBC87" s="267"/>
      <c r="OBD87" s="210"/>
      <c r="OBE87" s="268"/>
      <c r="OBF87" s="210"/>
      <c r="OBG87" s="210"/>
      <c r="OBH87" s="210"/>
      <c r="OBI87" s="210"/>
      <c r="OBJ87" s="265"/>
      <c r="OBK87" s="266"/>
      <c r="OBL87" s="266"/>
      <c r="OBM87" s="267"/>
      <c r="OBN87" s="210"/>
      <c r="OBO87" s="268"/>
      <c r="OBP87" s="210"/>
      <c r="OBQ87" s="210"/>
      <c r="OBR87" s="210"/>
      <c r="OBS87" s="210"/>
      <c r="OBT87" s="265"/>
      <c r="OBU87" s="266"/>
      <c r="OBV87" s="266"/>
      <c r="OBW87" s="267"/>
      <c r="OBX87" s="210"/>
      <c r="OBY87" s="268"/>
      <c r="OBZ87" s="210"/>
      <c r="OCA87" s="210"/>
      <c r="OCB87" s="210"/>
      <c r="OCC87" s="210"/>
      <c r="OCD87" s="265"/>
      <c r="OCE87" s="266"/>
      <c r="OCF87" s="266"/>
      <c r="OCG87" s="267"/>
      <c r="OCH87" s="210"/>
      <c r="OCI87" s="268"/>
      <c r="OCJ87" s="210"/>
      <c r="OCK87" s="210"/>
      <c r="OCL87" s="210"/>
      <c r="OCM87" s="210"/>
      <c r="OCN87" s="265"/>
      <c r="OCO87" s="266"/>
      <c r="OCP87" s="266"/>
      <c r="OCQ87" s="267"/>
      <c r="OCR87" s="210"/>
      <c r="OCS87" s="268"/>
      <c r="OCT87" s="210"/>
      <c r="OCU87" s="210"/>
      <c r="OCV87" s="210"/>
      <c r="OCW87" s="210"/>
      <c r="OCX87" s="265"/>
      <c r="OCY87" s="266"/>
      <c r="OCZ87" s="266"/>
      <c r="ODA87" s="267"/>
      <c r="ODB87" s="210"/>
      <c r="ODC87" s="268"/>
      <c r="ODD87" s="210"/>
      <c r="ODE87" s="210"/>
      <c r="ODF87" s="210"/>
      <c r="ODG87" s="210"/>
      <c r="ODH87" s="265"/>
      <c r="ODI87" s="266"/>
      <c r="ODJ87" s="266"/>
      <c r="ODK87" s="267"/>
      <c r="ODL87" s="210"/>
      <c r="ODM87" s="268"/>
      <c r="ODN87" s="210"/>
      <c r="ODO87" s="210"/>
      <c r="ODP87" s="210"/>
      <c r="ODQ87" s="210"/>
      <c r="ODR87" s="265"/>
      <c r="ODS87" s="266"/>
      <c r="ODT87" s="266"/>
      <c r="ODU87" s="267"/>
      <c r="ODV87" s="210"/>
      <c r="ODW87" s="268"/>
      <c r="ODX87" s="210"/>
      <c r="ODY87" s="210"/>
      <c r="ODZ87" s="210"/>
      <c r="OEA87" s="210"/>
      <c r="OEB87" s="265"/>
      <c r="OEC87" s="266"/>
      <c r="OED87" s="266"/>
      <c r="OEE87" s="267"/>
      <c r="OEF87" s="210"/>
      <c r="OEG87" s="268"/>
      <c r="OEH87" s="210"/>
      <c r="OEI87" s="210"/>
      <c r="OEJ87" s="210"/>
      <c r="OEK87" s="210"/>
      <c r="OEL87" s="265"/>
      <c r="OEM87" s="266"/>
      <c r="OEN87" s="266"/>
      <c r="OEO87" s="267"/>
      <c r="OEP87" s="210"/>
      <c r="OEQ87" s="268"/>
      <c r="OER87" s="210"/>
      <c r="OES87" s="210"/>
      <c r="OET87" s="210"/>
      <c r="OEU87" s="210"/>
      <c r="OEV87" s="265"/>
      <c r="OEW87" s="266"/>
      <c r="OEX87" s="266"/>
      <c r="OEY87" s="267"/>
      <c r="OEZ87" s="210"/>
      <c r="OFA87" s="268"/>
      <c r="OFB87" s="210"/>
      <c r="OFC87" s="210"/>
      <c r="OFD87" s="210"/>
      <c r="OFE87" s="210"/>
      <c r="OFF87" s="265"/>
      <c r="OFG87" s="266"/>
      <c r="OFH87" s="266"/>
      <c r="OFI87" s="267"/>
      <c r="OFJ87" s="210"/>
      <c r="OFK87" s="268"/>
      <c r="OFL87" s="210"/>
      <c r="OFM87" s="210"/>
      <c r="OFN87" s="210"/>
      <c r="OFO87" s="210"/>
      <c r="OFP87" s="265"/>
      <c r="OFQ87" s="266"/>
      <c r="OFR87" s="266"/>
      <c r="OFS87" s="267"/>
      <c r="OFT87" s="210"/>
      <c r="OFU87" s="268"/>
      <c r="OFV87" s="210"/>
      <c r="OFW87" s="210"/>
      <c r="OFX87" s="210"/>
      <c r="OFY87" s="210"/>
      <c r="OFZ87" s="265"/>
      <c r="OGA87" s="266"/>
      <c r="OGB87" s="266"/>
      <c r="OGC87" s="267"/>
      <c r="OGD87" s="210"/>
      <c r="OGE87" s="268"/>
      <c r="OGF87" s="210"/>
      <c r="OGG87" s="210"/>
      <c r="OGH87" s="210"/>
      <c r="OGI87" s="210"/>
      <c r="OGJ87" s="265"/>
      <c r="OGK87" s="266"/>
      <c r="OGL87" s="266"/>
      <c r="OGM87" s="267"/>
      <c r="OGN87" s="210"/>
      <c r="OGO87" s="268"/>
      <c r="OGP87" s="210"/>
      <c r="OGQ87" s="210"/>
      <c r="OGR87" s="210"/>
      <c r="OGS87" s="210"/>
      <c r="OGT87" s="265"/>
      <c r="OGU87" s="266"/>
      <c r="OGV87" s="266"/>
      <c r="OGW87" s="267"/>
      <c r="OGX87" s="210"/>
      <c r="OGY87" s="268"/>
      <c r="OGZ87" s="210"/>
      <c r="OHA87" s="210"/>
      <c r="OHB87" s="210"/>
      <c r="OHC87" s="210"/>
      <c r="OHD87" s="265"/>
      <c r="OHE87" s="266"/>
      <c r="OHF87" s="266"/>
      <c r="OHG87" s="267"/>
      <c r="OHH87" s="210"/>
      <c r="OHI87" s="268"/>
      <c r="OHJ87" s="210"/>
      <c r="OHK87" s="210"/>
      <c r="OHL87" s="210"/>
      <c r="OHM87" s="210"/>
      <c r="OHN87" s="265"/>
      <c r="OHO87" s="266"/>
      <c r="OHP87" s="266"/>
      <c r="OHQ87" s="267"/>
      <c r="OHR87" s="210"/>
      <c r="OHS87" s="268"/>
      <c r="OHT87" s="210"/>
      <c r="OHU87" s="210"/>
      <c r="OHV87" s="210"/>
      <c r="OHW87" s="210"/>
      <c r="OHX87" s="265"/>
      <c r="OHY87" s="266"/>
      <c r="OHZ87" s="266"/>
      <c r="OIA87" s="267"/>
      <c r="OIB87" s="210"/>
      <c r="OIC87" s="268"/>
      <c r="OID87" s="210"/>
      <c r="OIE87" s="210"/>
      <c r="OIF87" s="210"/>
      <c r="OIG87" s="210"/>
      <c r="OIH87" s="265"/>
      <c r="OII87" s="266"/>
      <c r="OIJ87" s="266"/>
      <c r="OIK87" s="267"/>
      <c r="OIL87" s="210"/>
      <c r="OIM87" s="268"/>
      <c r="OIN87" s="210"/>
      <c r="OIO87" s="210"/>
      <c r="OIP87" s="210"/>
      <c r="OIQ87" s="210"/>
      <c r="OIR87" s="265"/>
      <c r="OIS87" s="266"/>
      <c r="OIT87" s="266"/>
      <c r="OIU87" s="267"/>
      <c r="OIV87" s="210"/>
      <c r="OIW87" s="268"/>
      <c r="OIX87" s="210"/>
      <c r="OIY87" s="210"/>
      <c r="OIZ87" s="210"/>
      <c r="OJA87" s="210"/>
      <c r="OJB87" s="265"/>
      <c r="OJC87" s="266"/>
      <c r="OJD87" s="266"/>
      <c r="OJE87" s="267"/>
      <c r="OJF87" s="210"/>
      <c r="OJG87" s="268"/>
      <c r="OJH87" s="210"/>
      <c r="OJI87" s="210"/>
      <c r="OJJ87" s="210"/>
      <c r="OJK87" s="210"/>
      <c r="OJL87" s="265"/>
      <c r="OJM87" s="266"/>
      <c r="OJN87" s="266"/>
      <c r="OJO87" s="267"/>
      <c r="OJP87" s="210"/>
      <c r="OJQ87" s="268"/>
      <c r="OJR87" s="210"/>
      <c r="OJS87" s="210"/>
      <c r="OJT87" s="210"/>
      <c r="OJU87" s="210"/>
      <c r="OJV87" s="265"/>
      <c r="OJW87" s="266"/>
      <c r="OJX87" s="266"/>
      <c r="OJY87" s="267"/>
      <c r="OJZ87" s="210"/>
      <c r="OKA87" s="268"/>
      <c r="OKB87" s="210"/>
      <c r="OKC87" s="210"/>
      <c r="OKD87" s="210"/>
      <c r="OKE87" s="210"/>
      <c r="OKF87" s="265"/>
      <c r="OKG87" s="266"/>
      <c r="OKH87" s="266"/>
      <c r="OKI87" s="267"/>
      <c r="OKJ87" s="210"/>
      <c r="OKK87" s="268"/>
      <c r="OKL87" s="210"/>
      <c r="OKM87" s="210"/>
      <c r="OKN87" s="210"/>
      <c r="OKO87" s="210"/>
      <c r="OKP87" s="265"/>
      <c r="OKQ87" s="266"/>
      <c r="OKR87" s="266"/>
      <c r="OKS87" s="267"/>
      <c r="OKT87" s="210"/>
      <c r="OKU87" s="268"/>
      <c r="OKV87" s="210"/>
      <c r="OKW87" s="210"/>
      <c r="OKX87" s="210"/>
      <c r="OKY87" s="210"/>
      <c r="OKZ87" s="265"/>
      <c r="OLA87" s="266"/>
      <c r="OLB87" s="266"/>
      <c r="OLC87" s="267"/>
      <c r="OLD87" s="210"/>
      <c r="OLE87" s="268"/>
      <c r="OLF87" s="210"/>
      <c r="OLG87" s="210"/>
      <c r="OLH87" s="210"/>
      <c r="OLI87" s="210"/>
      <c r="OLJ87" s="265"/>
      <c r="OLK87" s="266"/>
      <c r="OLL87" s="266"/>
      <c r="OLM87" s="267"/>
      <c r="OLN87" s="210"/>
      <c r="OLO87" s="268"/>
      <c r="OLP87" s="210"/>
      <c r="OLQ87" s="210"/>
      <c r="OLR87" s="210"/>
      <c r="OLS87" s="210"/>
      <c r="OLT87" s="265"/>
      <c r="OLU87" s="266"/>
      <c r="OLV87" s="266"/>
      <c r="OLW87" s="267"/>
      <c r="OLX87" s="210"/>
      <c r="OLY87" s="268"/>
      <c r="OLZ87" s="210"/>
      <c r="OMA87" s="210"/>
      <c r="OMB87" s="210"/>
      <c r="OMC87" s="210"/>
      <c r="OMD87" s="265"/>
      <c r="OME87" s="266"/>
      <c r="OMF87" s="266"/>
      <c r="OMG87" s="267"/>
      <c r="OMH87" s="210"/>
      <c r="OMI87" s="268"/>
      <c r="OMJ87" s="210"/>
      <c r="OMK87" s="210"/>
      <c r="OML87" s="210"/>
      <c r="OMM87" s="210"/>
      <c r="OMN87" s="265"/>
      <c r="OMO87" s="266"/>
      <c r="OMP87" s="266"/>
      <c r="OMQ87" s="267"/>
      <c r="OMR87" s="210"/>
      <c r="OMS87" s="268"/>
      <c r="OMT87" s="210"/>
      <c r="OMU87" s="210"/>
      <c r="OMV87" s="210"/>
      <c r="OMW87" s="210"/>
      <c r="OMX87" s="265"/>
      <c r="OMY87" s="266"/>
      <c r="OMZ87" s="266"/>
      <c r="ONA87" s="267"/>
      <c r="ONB87" s="210"/>
      <c r="ONC87" s="268"/>
      <c r="OND87" s="210"/>
      <c r="ONE87" s="210"/>
      <c r="ONF87" s="210"/>
      <c r="ONG87" s="210"/>
      <c r="ONH87" s="265"/>
      <c r="ONI87" s="266"/>
      <c r="ONJ87" s="266"/>
      <c r="ONK87" s="267"/>
      <c r="ONL87" s="210"/>
      <c r="ONM87" s="268"/>
      <c r="ONN87" s="210"/>
      <c r="ONO87" s="210"/>
      <c r="ONP87" s="210"/>
      <c r="ONQ87" s="210"/>
      <c r="ONR87" s="265"/>
      <c r="ONS87" s="266"/>
      <c r="ONT87" s="266"/>
      <c r="ONU87" s="267"/>
      <c r="ONV87" s="210"/>
      <c r="ONW87" s="268"/>
      <c r="ONX87" s="210"/>
      <c r="ONY87" s="210"/>
      <c r="ONZ87" s="210"/>
      <c r="OOA87" s="210"/>
      <c r="OOB87" s="265"/>
      <c r="OOC87" s="266"/>
      <c r="OOD87" s="266"/>
      <c r="OOE87" s="267"/>
      <c r="OOF87" s="210"/>
      <c r="OOG87" s="268"/>
      <c r="OOH87" s="210"/>
      <c r="OOI87" s="210"/>
      <c r="OOJ87" s="210"/>
      <c r="OOK87" s="210"/>
      <c r="OOL87" s="265"/>
      <c r="OOM87" s="266"/>
      <c r="OON87" s="266"/>
      <c r="OOO87" s="267"/>
      <c r="OOP87" s="210"/>
      <c r="OOQ87" s="268"/>
      <c r="OOR87" s="210"/>
      <c r="OOS87" s="210"/>
      <c r="OOT87" s="210"/>
      <c r="OOU87" s="210"/>
      <c r="OOV87" s="265"/>
      <c r="OOW87" s="266"/>
      <c r="OOX87" s="266"/>
      <c r="OOY87" s="267"/>
      <c r="OOZ87" s="210"/>
      <c r="OPA87" s="268"/>
      <c r="OPB87" s="210"/>
      <c r="OPC87" s="210"/>
      <c r="OPD87" s="210"/>
      <c r="OPE87" s="210"/>
      <c r="OPF87" s="265"/>
      <c r="OPG87" s="266"/>
      <c r="OPH87" s="266"/>
      <c r="OPI87" s="267"/>
      <c r="OPJ87" s="210"/>
      <c r="OPK87" s="268"/>
      <c r="OPL87" s="210"/>
      <c r="OPM87" s="210"/>
      <c r="OPN87" s="210"/>
      <c r="OPO87" s="210"/>
      <c r="OPP87" s="265"/>
      <c r="OPQ87" s="266"/>
      <c r="OPR87" s="266"/>
      <c r="OPS87" s="267"/>
      <c r="OPT87" s="210"/>
      <c r="OPU87" s="268"/>
      <c r="OPV87" s="210"/>
      <c r="OPW87" s="210"/>
      <c r="OPX87" s="210"/>
      <c r="OPY87" s="210"/>
      <c r="OPZ87" s="265"/>
      <c r="OQA87" s="266"/>
      <c r="OQB87" s="266"/>
      <c r="OQC87" s="267"/>
      <c r="OQD87" s="210"/>
      <c r="OQE87" s="268"/>
      <c r="OQF87" s="210"/>
      <c r="OQG87" s="210"/>
      <c r="OQH87" s="210"/>
      <c r="OQI87" s="210"/>
      <c r="OQJ87" s="265"/>
      <c r="OQK87" s="266"/>
      <c r="OQL87" s="266"/>
      <c r="OQM87" s="267"/>
      <c r="OQN87" s="210"/>
      <c r="OQO87" s="268"/>
      <c r="OQP87" s="210"/>
      <c r="OQQ87" s="210"/>
      <c r="OQR87" s="210"/>
      <c r="OQS87" s="210"/>
      <c r="OQT87" s="265"/>
      <c r="OQU87" s="266"/>
      <c r="OQV87" s="266"/>
      <c r="OQW87" s="267"/>
      <c r="OQX87" s="210"/>
      <c r="OQY87" s="268"/>
      <c r="OQZ87" s="210"/>
      <c r="ORA87" s="210"/>
      <c r="ORB87" s="210"/>
      <c r="ORC87" s="210"/>
      <c r="ORD87" s="265"/>
      <c r="ORE87" s="266"/>
      <c r="ORF87" s="266"/>
      <c r="ORG87" s="267"/>
      <c r="ORH87" s="210"/>
      <c r="ORI87" s="268"/>
      <c r="ORJ87" s="210"/>
      <c r="ORK87" s="210"/>
      <c r="ORL87" s="210"/>
      <c r="ORM87" s="210"/>
      <c r="ORN87" s="265"/>
      <c r="ORO87" s="266"/>
      <c r="ORP87" s="266"/>
      <c r="ORQ87" s="267"/>
      <c r="ORR87" s="210"/>
      <c r="ORS87" s="268"/>
      <c r="ORT87" s="210"/>
      <c r="ORU87" s="210"/>
      <c r="ORV87" s="210"/>
      <c r="ORW87" s="210"/>
      <c r="ORX87" s="265"/>
      <c r="ORY87" s="266"/>
      <c r="ORZ87" s="266"/>
      <c r="OSA87" s="267"/>
      <c r="OSB87" s="210"/>
      <c r="OSC87" s="268"/>
      <c r="OSD87" s="210"/>
      <c r="OSE87" s="210"/>
      <c r="OSF87" s="210"/>
      <c r="OSG87" s="210"/>
      <c r="OSH87" s="265"/>
      <c r="OSI87" s="266"/>
      <c r="OSJ87" s="266"/>
      <c r="OSK87" s="267"/>
      <c r="OSL87" s="210"/>
      <c r="OSM87" s="268"/>
      <c r="OSN87" s="210"/>
      <c r="OSO87" s="210"/>
      <c r="OSP87" s="210"/>
      <c r="OSQ87" s="210"/>
      <c r="OSR87" s="265"/>
      <c r="OSS87" s="266"/>
      <c r="OST87" s="266"/>
      <c r="OSU87" s="267"/>
      <c r="OSV87" s="210"/>
      <c r="OSW87" s="268"/>
      <c r="OSX87" s="210"/>
      <c r="OSY87" s="210"/>
      <c r="OSZ87" s="210"/>
      <c r="OTA87" s="210"/>
      <c r="OTB87" s="265"/>
      <c r="OTC87" s="266"/>
      <c r="OTD87" s="266"/>
      <c r="OTE87" s="267"/>
      <c r="OTF87" s="210"/>
      <c r="OTG87" s="268"/>
      <c r="OTH87" s="210"/>
      <c r="OTI87" s="210"/>
      <c r="OTJ87" s="210"/>
      <c r="OTK87" s="210"/>
      <c r="OTL87" s="265"/>
      <c r="OTM87" s="266"/>
      <c r="OTN87" s="266"/>
      <c r="OTO87" s="267"/>
      <c r="OTP87" s="210"/>
      <c r="OTQ87" s="268"/>
      <c r="OTR87" s="210"/>
      <c r="OTS87" s="210"/>
      <c r="OTT87" s="210"/>
      <c r="OTU87" s="210"/>
      <c r="OTV87" s="265"/>
      <c r="OTW87" s="266"/>
      <c r="OTX87" s="266"/>
      <c r="OTY87" s="267"/>
      <c r="OTZ87" s="210"/>
      <c r="OUA87" s="268"/>
      <c r="OUB87" s="210"/>
      <c r="OUC87" s="210"/>
      <c r="OUD87" s="210"/>
      <c r="OUE87" s="210"/>
      <c r="OUF87" s="265"/>
      <c r="OUG87" s="266"/>
      <c r="OUH87" s="266"/>
      <c r="OUI87" s="267"/>
      <c r="OUJ87" s="210"/>
      <c r="OUK87" s="268"/>
      <c r="OUL87" s="210"/>
      <c r="OUM87" s="210"/>
      <c r="OUN87" s="210"/>
      <c r="OUO87" s="210"/>
      <c r="OUP87" s="265"/>
      <c r="OUQ87" s="266"/>
      <c r="OUR87" s="266"/>
      <c r="OUS87" s="267"/>
      <c r="OUT87" s="210"/>
      <c r="OUU87" s="268"/>
      <c r="OUV87" s="210"/>
      <c r="OUW87" s="210"/>
      <c r="OUX87" s="210"/>
      <c r="OUY87" s="210"/>
      <c r="OUZ87" s="265"/>
      <c r="OVA87" s="266"/>
      <c r="OVB87" s="266"/>
      <c r="OVC87" s="267"/>
      <c r="OVD87" s="210"/>
      <c r="OVE87" s="268"/>
      <c r="OVF87" s="210"/>
      <c r="OVG87" s="210"/>
      <c r="OVH87" s="210"/>
      <c r="OVI87" s="210"/>
      <c r="OVJ87" s="265"/>
      <c r="OVK87" s="266"/>
      <c r="OVL87" s="266"/>
      <c r="OVM87" s="267"/>
      <c r="OVN87" s="210"/>
      <c r="OVO87" s="268"/>
      <c r="OVP87" s="210"/>
      <c r="OVQ87" s="210"/>
      <c r="OVR87" s="210"/>
      <c r="OVS87" s="210"/>
      <c r="OVT87" s="265"/>
      <c r="OVU87" s="266"/>
      <c r="OVV87" s="266"/>
      <c r="OVW87" s="267"/>
      <c r="OVX87" s="210"/>
      <c r="OVY87" s="268"/>
      <c r="OVZ87" s="210"/>
      <c r="OWA87" s="210"/>
      <c r="OWB87" s="210"/>
      <c r="OWC87" s="210"/>
      <c r="OWD87" s="265"/>
      <c r="OWE87" s="266"/>
      <c r="OWF87" s="266"/>
      <c r="OWG87" s="267"/>
      <c r="OWH87" s="210"/>
      <c r="OWI87" s="268"/>
      <c r="OWJ87" s="210"/>
      <c r="OWK87" s="210"/>
      <c r="OWL87" s="210"/>
      <c r="OWM87" s="210"/>
      <c r="OWN87" s="265"/>
      <c r="OWO87" s="266"/>
      <c r="OWP87" s="266"/>
      <c r="OWQ87" s="267"/>
      <c r="OWR87" s="210"/>
      <c r="OWS87" s="268"/>
      <c r="OWT87" s="210"/>
      <c r="OWU87" s="210"/>
      <c r="OWV87" s="210"/>
      <c r="OWW87" s="210"/>
      <c r="OWX87" s="265"/>
      <c r="OWY87" s="266"/>
      <c r="OWZ87" s="266"/>
      <c r="OXA87" s="267"/>
      <c r="OXB87" s="210"/>
      <c r="OXC87" s="268"/>
      <c r="OXD87" s="210"/>
      <c r="OXE87" s="210"/>
      <c r="OXF87" s="210"/>
      <c r="OXG87" s="210"/>
      <c r="OXH87" s="265"/>
      <c r="OXI87" s="266"/>
      <c r="OXJ87" s="266"/>
      <c r="OXK87" s="267"/>
      <c r="OXL87" s="210"/>
      <c r="OXM87" s="268"/>
      <c r="OXN87" s="210"/>
      <c r="OXO87" s="210"/>
      <c r="OXP87" s="210"/>
      <c r="OXQ87" s="210"/>
      <c r="OXR87" s="265"/>
      <c r="OXS87" s="266"/>
      <c r="OXT87" s="266"/>
      <c r="OXU87" s="267"/>
      <c r="OXV87" s="210"/>
      <c r="OXW87" s="268"/>
      <c r="OXX87" s="210"/>
      <c r="OXY87" s="210"/>
      <c r="OXZ87" s="210"/>
      <c r="OYA87" s="210"/>
      <c r="OYB87" s="265"/>
      <c r="OYC87" s="266"/>
      <c r="OYD87" s="266"/>
      <c r="OYE87" s="267"/>
      <c r="OYF87" s="210"/>
      <c r="OYG87" s="268"/>
      <c r="OYH87" s="210"/>
      <c r="OYI87" s="210"/>
      <c r="OYJ87" s="210"/>
      <c r="OYK87" s="210"/>
      <c r="OYL87" s="265"/>
      <c r="OYM87" s="266"/>
      <c r="OYN87" s="266"/>
      <c r="OYO87" s="267"/>
      <c r="OYP87" s="210"/>
      <c r="OYQ87" s="268"/>
      <c r="OYR87" s="210"/>
      <c r="OYS87" s="210"/>
      <c r="OYT87" s="210"/>
      <c r="OYU87" s="210"/>
      <c r="OYV87" s="265"/>
      <c r="OYW87" s="266"/>
      <c r="OYX87" s="266"/>
      <c r="OYY87" s="267"/>
      <c r="OYZ87" s="210"/>
      <c r="OZA87" s="268"/>
      <c r="OZB87" s="210"/>
      <c r="OZC87" s="210"/>
      <c r="OZD87" s="210"/>
      <c r="OZE87" s="210"/>
      <c r="OZF87" s="265"/>
      <c r="OZG87" s="266"/>
      <c r="OZH87" s="266"/>
      <c r="OZI87" s="267"/>
      <c r="OZJ87" s="210"/>
      <c r="OZK87" s="268"/>
      <c r="OZL87" s="210"/>
      <c r="OZM87" s="210"/>
      <c r="OZN87" s="210"/>
      <c r="OZO87" s="210"/>
      <c r="OZP87" s="265"/>
      <c r="OZQ87" s="266"/>
      <c r="OZR87" s="266"/>
      <c r="OZS87" s="267"/>
      <c r="OZT87" s="210"/>
      <c r="OZU87" s="268"/>
      <c r="OZV87" s="210"/>
      <c r="OZW87" s="210"/>
      <c r="OZX87" s="210"/>
      <c r="OZY87" s="210"/>
      <c r="OZZ87" s="265"/>
      <c r="PAA87" s="266"/>
      <c r="PAB87" s="266"/>
      <c r="PAC87" s="267"/>
      <c r="PAD87" s="210"/>
      <c r="PAE87" s="268"/>
      <c r="PAF87" s="210"/>
      <c r="PAG87" s="210"/>
      <c r="PAH87" s="210"/>
      <c r="PAI87" s="210"/>
      <c r="PAJ87" s="265"/>
      <c r="PAK87" s="266"/>
      <c r="PAL87" s="266"/>
      <c r="PAM87" s="267"/>
      <c r="PAN87" s="210"/>
      <c r="PAO87" s="268"/>
      <c r="PAP87" s="210"/>
      <c r="PAQ87" s="210"/>
      <c r="PAR87" s="210"/>
      <c r="PAS87" s="210"/>
      <c r="PAT87" s="265"/>
      <c r="PAU87" s="266"/>
      <c r="PAV87" s="266"/>
      <c r="PAW87" s="267"/>
      <c r="PAX87" s="210"/>
      <c r="PAY87" s="268"/>
      <c r="PAZ87" s="210"/>
      <c r="PBA87" s="210"/>
      <c r="PBB87" s="210"/>
      <c r="PBC87" s="210"/>
      <c r="PBD87" s="265"/>
      <c r="PBE87" s="266"/>
      <c r="PBF87" s="266"/>
      <c r="PBG87" s="267"/>
      <c r="PBH87" s="210"/>
      <c r="PBI87" s="268"/>
      <c r="PBJ87" s="210"/>
      <c r="PBK87" s="210"/>
      <c r="PBL87" s="210"/>
      <c r="PBM87" s="210"/>
      <c r="PBN87" s="265"/>
      <c r="PBO87" s="266"/>
      <c r="PBP87" s="266"/>
      <c r="PBQ87" s="267"/>
      <c r="PBR87" s="210"/>
      <c r="PBS87" s="268"/>
      <c r="PBT87" s="210"/>
      <c r="PBU87" s="210"/>
      <c r="PBV87" s="210"/>
      <c r="PBW87" s="210"/>
      <c r="PBX87" s="265"/>
      <c r="PBY87" s="266"/>
      <c r="PBZ87" s="266"/>
      <c r="PCA87" s="267"/>
      <c r="PCB87" s="210"/>
      <c r="PCC87" s="268"/>
      <c r="PCD87" s="210"/>
      <c r="PCE87" s="210"/>
      <c r="PCF87" s="210"/>
      <c r="PCG87" s="210"/>
      <c r="PCH87" s="265"/>
      <c r="PCI87" s="266"/>
      <c r="PCJ87" s="266"/>
      <c r="PCK87" s="267"/>
      <c r="PCL87" s="210"/>
      <c r="PCM87" s="268"/>
      <c r="PCN87" s="210"/>
      <c r="PCO87" s="210"/>
      <c r="PCP87" s="210"/>
      <c r="PCQ87" s="210"/>
      <c r="PCR87" s="265"/>
      <c r="PCS87" s="266"/>
      <c r="PCT87" s="266"/>
      <c r="PCU87" s="267"/>
      <c r="PCV87" s="210"/>
      <c r="PCW87" s="268"/>
      <c r="PCX87" s="210"/>
      <c r="PCY87" s="210"/>
      <c r="PCZ87" s="210"/>
      <c r="PDA87" s="210"/>
      <c r="PDB87" s="265"/>
      <c r="PDC87" s="266"/>
      <c r="PDD87" s="266"/>
      <c r="PDE87" s="267"/>
      <c r="PDF87" s="210"/>
      <c r="PDG87" s="268"/>
      <c r="PDH87" s="210"/>
      <c r="PDI87" s="210"/>
      <c r="PDJ87" s="210"/>
      <c r="PDK87" s="210"/>
      <c r="PDL87" s="265"/>
      <c r="PDM87" s="266"/>
      <c r="PDN87" s="266"/>
      <c r="PDO87" s="267"/>
      <c r="PDP87" s="210"/>
      <c r="PDQ87" s="268"/>
      <c r="PDR87" s="210"/>
      <c r="PDS87" s="210"/>
      <c r="PDT87" s="210"/>
      <c r="PDU87" s="210"/>
      <c r="PDV87" s="265"/>
      <c r="PDW87" s="266"/>
      <c r="PDX87" s="266"/>
      <c r="PDY87" s="267"/>
      <c r="PDZ87" s="210"/>
      <c r="PEA87" s="268"/>
      <c r="PEB87" s="210"/>
      <c r="PEC87" s="210"/>
      <c r="PED87" s="210"/>
      <c r="PEE87" s="210"/>
      <c r="PEF87" s="265"/>
      <c r="PEG87" s="266"/>
      <c r="PEH87" s="266"/>
      <c r="PEI87" s="267"/>
      <c r="PEJ87" s="210"/>
      <c r="PEK87" s="268"/>
      <c r="PEL87" s="210"/>
      <c r="PEM87" s="210"/>
      <c r="PEN87" s="210"/>
      <c r="PEO87" s="210"/>
      <c r="PEP87" s="265"/>
      <c r="PEQ87" s="266"/>
      <c r="PER87" s="266"/>
      <c r="PES87" s="267"/>
      <c r="PET87" s="210"/>
      <c r="PEU87" s="268"/>
      <c r="PEV87" s="210"/>
      <c r="PEW87" s="210"/>
      <c r="PEX87" s="210"/>
      <c r="PEY87" s="210"/>
      <c r="PEZ87" s="265"/>
      <c r="PFA87" s="266"/>
      <c r="PFB87" s="266"/>
      <c r="PFC87" s="267"/>
      <c r="PFD87" s="210"/>
      <c r="PFE87" s="268"/>
      <c r="PFF87" s="210"/>
      <c r="PFG87" s="210"/>
      <c r="PFH87" s="210"/>
      <c r="PFI87" s="210"/>
      <c r="PFJ87" s="265"/>
      <c r="PFK87" s="266"/>
      <c r="PFL87" s="266"/>
      <c r="PFM87" s="267"/>
      <c r="PFN87" s="210"/>
      <c r="PFO87" s="268"/>
      <c r="PFP87" s="210"/>
      <c r="PFQ87" s="210"/>
      <c r="PFR87" s="210"/>
      <c r="PFS87" s="210"/>
      <c r="PFT87" s="265"/>
      <c r="PFU87" s="266"/>
      <c r="PFV87" s="266"/>
      <c r="PFW87" s="267"/>
      <c r="PFX87" s="210"/>
      <c r="PFY87" s="268"/>
      <c r="PFZ87" s="210"/>
      <c r="PGA87" s="210"/>
      <c r="PGB87" s="210"/>
      <c r="PGC87" s="210"/>
      <c r="PGD87" s="265"/>
      <c r="PGE87" s="266"/>
      <c r="PGF87" s="266"/>
      <c r="PGG87" s="267"/>
      <c r="PGH87" s="210"/>
      <c r="PGI87" s="268"/>
      <c r="PGJ87" s="210"/>
      <c r="PGK87" s="210"/>
      <c r="PGL87" s="210"/>
      <c r="PGM87" s="210"/>
      <c r="PGN87" s="265"/>
      <c r="PGO87" s="266"/>
      <c r="PGP87" s="266"/>
      <c r="PGQ87" s="267"/>
      <c r="PGR87" s="210"/>
      <c r="PGS87" s="268"/>
      <c r="PGT87" s="210"/>
      <c r="PGU87" s="210"/>
      <c r="PGV87" s="210"/>
      <c r="PGW87" s="210"/>
      <c r="PGX87" s="265"/>
      <c r="PGY87" s="266"/>
      <c r="PGZ87" s="266"/>
      <c r="PHA87" s="267"/>
      <c r="PHB87" s="210"/>
      <c r="PHC87" s="268"/>
      <c r="PHD87" s="210"/>
      <c r="PHE87" s="210"/>
      <c r="PHF87" s="210"/>
      <c r="PHG87" s="210"/>
      <c r="PHH87" s="265"/>
      <c r="PHI87" s="266"/>
      <c r="PHJ87" s="266"/>
      <c r="PHK87" s="267"/>
      <c r="PHL87" s="210"/>
      <c r="PHM87" s="268"/>
      <c r="PHN87" s="210"/>
      <c r="PHO87" s="210"/>
      <c r="PHP87" s="210"/>
      <c r="PHQ87" s="210"/>
      <c r="PHR87" s="265"/>
      <c r="PHS87" s="266"/>
      <c r="PHT87" s="266"/>
      <c r="PHU87" s="267"/>
      <c r="PHV87" s="210"/>
      <c r="PHW87" s="268"/>
      <c r="PHX87" s="210"/>
      <c r="PHY87" s="210"/>
      <c r="PHZ87" s="210"/>
      <c r="PIA87" s="210"/>
      <c r="PIB87" s="265"/>
      <c r="PIC87" s="266"/>
      <c r="PID87" s="266"/>
      <c r="PIE87" s="267"/>
      <c r="PIF87" s="210"/>
      <c r="PIG87" s="268"/>
      <c r="PIH87" s="210"/>
      <c r="PII87" s="210"/>
      <c r="PIJ87" s="210"/>
      <c r="PIK87" s="210"/>
      <c r="PIL87" s="265"/>
      <c r="PIM87" s="266"/>
      <c r="PIN87" s="266"/>
      <c r="PIO87" s="267"/>
      <c r="PIP87" s="210"/>
      <c r="PIQ87" s="268"/>
      <c r="PIR87" s="210"/>
      <c r="PIS87" s="210"/>
      <c r="PIT87" s="210"/>
      <c r="PIU87" s="210"/>
      <c r="PIV87" s="265"/>
      <c r="PIW87" s="266"/>
      <c r="PIX87" s="266"/>
      <c r="PIY87" s="267"/>
      <c r="PIZ87" s="210"/>
      <c r="PJA87" s="268"/>
      <c r="PJB87" s="210"/>
      <c r="PJC87" s="210"/>
      <c r="PJD87" s="210"/>
      <c r="PJE87" s="210"/>
      <c r="PJF87" s="265"/>
      <c r="PJG87" s="266"/>
      <c r="PJH87" s="266"/>
      <c r="PJI87" s="267"/>
      <c r="PJJ87" s="210"/>
      <c r="PJK87" s="268"/>
      <c r="PJL87" s="210"/>
      <c r="PJM87" s="210"/>
      <c r="PJN87" s="210"/>
      <c r="PJO87" s="210"/>
      <c r="PJP87" s="265"/>
      <c r="PJQ87" s="266"/>
      <c r="PJR87" s="266"/>
      <c r="PJS87" s="267"/>
      <c r="PJT87" s="210"/>
      <c r="PJU87" s="268"/>
      <c r="PJV87" s="210"/>
      <c r="PJW87" s="210"/>
      <c r="PJX87" s="210"/>
      <c r="PJY87" s="210"/>
      <c r="PJZ87" s="265"/>
      <c r="PKA87" s="266"/>
      <c r="PKB87" s="266"/>
      <c r="PKC87" s="267"/>
      <c r="PKD87" s="210"/>
      <c r="PKE87" s="268"/>
      <c r="PKF87" s="210"/>
      <c r="PKG87" s="210"/>
      <c r="PKH87" s="210"/>
      <c r="PKI87" s="210"/>
      <c r="PKJ87" s="265"/>
      <c r="PKK87" s="266"/>
      <c r="PKL87" s="266"/>
      <c r="PKM87" s="267"/>
      <c r="PKN87" s="210"/>
      <c r="PKO87" s="268"/>
      <c r="PKP87" s="210"/>
      <c r="PKQ87" s="210"/>
      <c r="PKR87" s="210"/>
      <c r="PKS87" s="210"/>
      <c r="PKT87" s="265"/>
      <c r="PKU87" s="266"/>
      <c r="PKV87" s="266"/>
      <c r="PKW87" s="267"/>
      <c r="PKX87" s="210"/>
      <c r="PKY87" s="268"/>
      <c r="PKZ87" s="210"/>
      <c r="PLA87" s="210"/>
      <c r="PLB87" s="210"/>
      <c r="PLC87" s="210"/>
      <c r="PLD87" s="265"/>
      <c r="PLE87" s="266"/>
      <c r="PLF87" s="266"/>
      <c r="PLG87" s="267"/>
      <c r="PLH87" s="210"/>
      <c r="PLI87" s="268"/>
      <c r="PLJ87" s="210"/>
      <c r="PLK87" s="210"/>
      <c r="PLL87" s="210"/>
      <c r="PLM87" s="210"/>
      <c r="PLN87" s="265"/>
      <c r="PLO87" s="266"/>
      <c r="PLP87" s="266"/>
      <c r="PLQ87" s="267"/>
      <c r="PLR87" s="210"/>
      <c r="PLS87" s="268"/>
      <c r="PLT87" s="210"/>
      <c r="PLU87" s="210"/>
      <c r="PLV87" s="210"/>
      <c r="PLW87" s="210"/>
      <c r="PLX87" s="265"/>
      <c r="PLY87" s="266"/>
      <c r="PLZ87" s="266"/>
      <c r="PMA87" s="267"/>
      <c r="PMB87" s="210"/>
      <c r="PMC87" s="268"/>
      <c r="PMD87" s="210"/>
      <c r="PME87" s="210"/>
      <c r="PMF87" s="210"/>
      <c r="PMG87" s="210"/>
      <c r="PMH87" s="265"/>
      <c r="PMI87" s="266"/>
      <c r="PMJ87" s="266"/>
      <c r="PMK87" s="267"/>
      <c r="PML87" s="210"/>
      <c r="PMM87" s="268"/>
      <c r="PMN87" s="210"/>
      <c r="PMO87" s="210"/>
      <c r="PMP87" s="210"/>
      <c r="PMQ87" s="210"/>
      <c r="PMR87" s="265"/>
      <c r="PMS87" s="266"/>
      <c r="PMT87" s="266"/>
      <c r="PMU87" s="267"/>
      <c r="PMV87" s="210"/>
      <c r="PMW87" s="268"/>
      <c r="PMX87" s="210"/>
      <c r="PMY87" s="210"/>
      <c r="PMZ87" s="210"/>
      <c r="PNA87" s="210"/>
      <c r="PNB87" s="265"/>
      <c r="PNC87" s="266"/>
      <c r="PND87" s="266"/>
      <c r="PNE87" s="267"/>
      <c r="PNF87" s="210"/>
      <c r="PNG87" s="268"/>
      <c r="PNH87" s="210"/>
      <c r="PNI87" s="210"/>
      <c r="PNJ87" s="210"/>
      <c r="PNK87" s="210"/>
      <c r="PNL87" s="265"/>
      <c r="PNM87" s="266"/>
      <c r="PNN87" s="266"/>
      <c r="PNO87" s="267"/>
      <c r="PNP87" s="210"/>
      <c r="PNQ87" s="268"/>
      <c r="PNR87" s="210"/>
      <c r="PNS87" s="210"/>
      <c r="PNT87" s="210"/>
      <c r="PNU87" s="210"/>
      <c r="PNV87" s="265"/>
      <c r="PNW87" s="266"/>
      <c r="PNX87" s="266"/>
      <c r="PNY87" s="267"/>
      <c r="PNZ87" s="210"/>
      <c r="POA87" s="268"/>
      <c r="POB87" s="210"/>
      <c r="POC87" s="210"/>
      <c r="POD87" s="210"/>
      <c r="POE87" s="210"/>
      <c r="POF87" s="265"/>
      <c r="POG87" s="266"/>
      <c r="POH87" s="266"/>
      <c r="POI87" s="267"/>
      <c r="POJ87" s="210"/>
      <c r="POK87" s="268"/>
      <c r="POL87" s="210"/>
      <c r="POM87" s="210"/>
      <c r="PON87" s="210"/>
      <c r="POO87" s="210"/>
      <c r="POP87" s="265"/>
      <c r="POQ87" s="266"/>
      <c r="POR87" s="266"/>
      <c r="POS87" s="267"/>
      <c r="POT87" s="210"/>
      <c r="POU87" s="268"/>
      <c r="POV87" s="210"/>
      <c r="POW87" s="210"/>
      <c r="POX87" s="210"/>
      <c r="POY87" s="210"/>
      <c r="POZ87" s="265"/>
      <c r="PPA87" s="266"/>
      <c r="PPB87" s="266"/>
      <c r="PPC87" s="267"/>
      <c r="PPD87" s="210"/>
      <c r="PPE87" s="268"/>
      <c r="PPF87" s="210"/>
      <c r="PPG87" s="210"/>
      <c r="PPH87" s="210"/>
      <c r="PPI87" s="210"/>
      <c r="PPJ87" s="265"/>
      <c r="PPK87" s="266"/>
      <c r="PPL87" s="266"/>
      <c r="PPM87" s="267"/>
      <c r="PPN87" s="210"/>
      <c r="PPO87" s="268"/>
      <c r="PPP87" s="210"/>
      <c r="PPQ87" s="210"/>
      <c r="PPR87" s="210"/>
      <c r="PPS87" s="210"/>
      <c r="PPT87" s="265"/>
      <c r="PPU87" s="266"/>
      <c r="PPV87" s="266"/>
      <c r="PPW87" s="267"/>
      <c r="PPX87" s="210"/>
      <c r="PPY87" s="268"/>
      <c r="PPZ87" s="210"/>
      <c r="PQA87" s="210"/>
      <c r="PQB87" s="210"/>
      <c r="PQC87" s="210"/>
      <c r="PQD87" s="265"/>
      <c r="PQE87" s="266"/>
      <c r="PQF87" s="266"/>
      <c r="PQG87" s="267"/>
      <c r="PQH87" s="210"/>
      <c r="PQI87" s="268"/>
      <c r="PQJ87" s="210"/>
      <c r="PQK87" s="210"/>
      <c r="PQL87" s="210"/>
      <c r="PQM87" s="210"/>
      <c r="PQN87" s="265"/>
      <c r="PQO87" s="266"/>
      <c r="PQP87" s="266"/>
      <c r="PQQ87" s="267"/>
      <c r="PQR87" s="210"/>
      <c r="PQS87" s="268"/>
      <c r="PQT87" s="210"/>
      <c r="PQU87" s="210"/>
      <c r="PQV87" s="210"/>
      <c r="PQW87" s="210"/>
      <c r="PQX87" s="265"/>
      <c r="PQY87" s="266"/>
      <c r="PQZ87" s="266"/>
      <c r="PRA87" s="267"/>
      <c r="PRB87" s="210"/>
      <c r="PRC87" s="268"/>
      <c r="PRD87" s="210"/>
      <c r="PRE87" s="210"/>
      <c r="PRF87" s="210"/>
      <c r="PRG87" s="210"/>
      <c r="PRH87" s="265"/>
      <c r="PRI87" s="266"/>
      <c r="PRJ87" s="266"/>
      <c r="PRK87" s="267"/>
      <c r="PRL87" s="210"/>
      <c r="PRM87" s="268"/>
      <c r="PRN87" s="210"/>
      <c r="PRO87" s="210"/>
      <c r="PRP87" s="210"/>
      <c r="PRQ87" s="210"/>
      <c r="PRR87" s="265"/>
      <c r="PRS87" s="266"/>
      <c r="PRT87" s="266"/>
      <c r="PRU87" s="267"/>
      <c r="PRV87" s="210"/>
      <c r="PRW87" s="268"/>
      <c r="PRX87" s="210"/>
      <c r="PRY87" s="210"/>
      <c r="PRZ87" s="210"/>
      <c r="PSA87" s="210"/>
      <c r="PSB87" s="265"/>
      <c r="PSC87" s="266"/>
      <c r="PSD87" s="266"/>
      <c r="PSE87" s="267"/>
      <c r="PSF87" s="210"/>
      <c r="PSG87" s="268"/>
      <c r="PSH87" s="210"/>
      <c r="PSI87" s="210"/>
      <c r="PSJ87" s="210"/>
      <c r="PSK87" s="210"/>
      <c r="PSL87" s="265"/>
      <c r="PSM87" s="266"/>
      <c r="PSN87" s="266"/>
      <c r="PSO87" s="267"/>
      <c r="PSP87" s="210"/>
      <c r="PSQ87" s="268"/>
      <c r="PSR87" s="210"/>
      <c r="PSS87" s="210"/>
      <c r="PST87" s="210"/>
      <c r="PSU87" s="210"/>
      <c r="PSV87" s="265"/>
      <c r="PSW87" s="266"/>
      <c r="PSX87" s="266"/>
      <c r="PSY87" s="267"/>
      <c r="PSZ87" s="210"/>
      <c r="PTA87" s="268"/>
      <c r="PTB87" s="210"/>
      <c r="PTC87" s="210"/>
      <c r="PTD87" s="210"/>
      <c r="PTE87" s="210"/>
      <c r="PTF87" s="265"/>
      <c r="PTG87" s="266"/>
      <c r="PTH87" s="266"/>
      <c r="PTI87" s="267"/>
      <c r="PTJ87" s="210"/>
      <c r="PTK87" s="268"/>
      <c r="PTL87" s="210"/>
      <c r="PTM87" s="210"/>
      <c r="PTN87" s="210"/>
      <c r="PTO87" s="210"/>
      <c r="PTP87" s="265"/>
      <c r="PTQ87" s="266"/>
      <c r="PTR87" s="266"/>
      <c r="PTS87" s="267"/>
      <c r="PTT87" s="210"/>
      <c r="PTU87" s="268"/>
      <c r="PTV87" s="210"/>
      <c r="PTW87" s="210"/>
      <c r="PTX87" s="210"/>
      <c r="PTY87" s="210"/>
      <c r="PTZ87" s="265"/>
      <c r="PUA87" s="266"/>
      <c r="PUB87" s="266"/>
      <c r="PUC87" s="267"/>
      <c r="PUD87" s="210"/>
      <c r="PUE87" s="268"/>
      <c r="PUF87" s="210"/>
      <c r="PUG87" s="210"/>
      <c r="PUH87" s="210"/>
      <c r="PUI87" s="210"/>
      <c r="PUJ87" s="265"/>
      <c r="PUK87" s="266"/>
      <c r="PUL87" s="266"/>
      <c r="PUM87" s="267"/>
      <c r="PUN87" s="210"/>
      <c r="PUO87" s="268"/>
      <c r="PUP87" s="210"/>
      <c r="PUQ87" s="210"/>
      <c r="PUR87" s="210"/>
      <c r="PUS87" s="210"/>
      <c r="PUT87" s="265"/>
      <c r="PUU87" s="266"/>
      <c r="PUV87" s="266"/>
      <c r="PUW87" s="267"/>
      <c r="PUX87" s="210"/>
      <c r="PUY87" s="268"/>
      <c r="PUZ87" s="210"/>
      <c r="PVA87" s="210"/>
      <c r="PVB87" s="210"/>
      <c r="PVC87" s="210"/>
      <c r="PVD87" s="265"/>
      <c r="PVE87" s="266"/>
      <c r="PVF87" s="266"/>
      <c r="PVG87" s="267"/>
      <c r="PVH87" s="210"/>
      <c r="PVI87" s="268"/>
      <c r="PVJ87" s="210"/>
      <c r="PVK87" s="210"/>
      <c r="PVL87" s="210"/>
      <c r="PVM87" s="210"/>
      <c r="PVN87" s="265"/>
      <c r="PVO87" s="266"/>
      <c r="PVP87" s="266"/>
      <c r="PVQ87" s="267"/>
      <c r="PVR87" s="210"/>
      <c r="PVS87" s="268"/>
      <c r="PVT87" s="210"/>
      <c r="PVU87" s="210"/>
      <c r="PVV87" s="210"/>
      <c r="PVW87" s="210"/>
      <c r="PVX87" s="265"/>
      <c r="PVY87" s="266"/>
      <c r="PVZ87" s="266"/>
      <c r="PWA87" s="267"/>
      <c r="PWB87" s="210"/>
      <c r="PWC87" s="268"/>
      <c r="PWD87" s="210"/>
      <c r="PWE87" s="210"/>
      <c r="PWF87" s="210"/>
      <c r="PWG87" s="210"/>
      <c r="PWH87" s="265"/>
      <c r="PWI87" s="266"/>
      <c r="PWJ87" s="266"/>
      <c r="PWK87" s="267"/>
      <c r="PWL87" s="210"/>
      <c r="PWM87" s="268"/>
      <c r="PWN87" s="210"/>
      <c r="PWO87" s="210"/>
      <c r="PWP87" s="210"/>
      <c r="PWQ87" s="210"/>
      <c r="PWR87" s="265"/>
      <c r="PWS87" s="266"/>
      <c r="PWT87" s="266"/>
      <c r="PWU87" s="267"/>
      <c r="PWV87" s="210"/>
      <c r="PWW87" s="268"/>
      <c r="PWX87" s="210"/>
      <c r="PWY87" s="210"/>
      <c r="PWZ87" s="210"/>
      <c r="PXA87" s="210"/>
      <c r="PXB87" s="265"/>
      <c r="PXC87" s="266"/>
      <c r="PXD87" s="266"/>
      <c r="PXE87" s="267"/>
      <c r="PXF87" s="210"/>
      <c r="PXG87" s="268"/>
      <c r="PXH87" s="210"/>
      <c r="PXI87" s="210"/>
      <c r="PXJ87" s="210"/>
      <c r="PXK87" s="210"/>
      <c r="PXL87" s="265"/>
      <c r="PXM87" s="266"/>
      <c r="PXN87" s="266"/>
      <c r="PXO87" s="267"/>
      <c r="PXP87" s="210"/>
      <c r="PXQ87" s="268"/>
      <c r="PXR87" s="210"/>
      <c r="PXS87" s="210"/>
      <c r="PXT87" s="210"/>
      <c r="PXU87" s="210"/>
      <c r="PXV87" s="265"/>
      <c r="PXW87" s="266"/>
      <c r="PXX87" s="266"/>
      <c r="PXY87" s="267"/>
      <c r="PXZ87" s="210"/>
      <c r="PYA87" s="268"/>
      <c r="PYB87" s="210"/>
      <c r="PYC87" s="210"/>
      <c r="PYD87" s="210"/>
      <c r="PYE87" s="210"/>
      <c r="PYF87" s="265"/>
      <c r="PYG87" s="266"/>
      <c r="PYH87" s="266"/>
      <c r="PYI87" s="267"/>
      <c r="PYJ87" s="210"/>
      <c r="PYK87" s="268"/>
      <c r="PYL87" s="210"/>
      <c r="PYM87" s="210"/>
      <c r="PYN87" s="210"/>
      <c r="PYO87" s="210"/>
      <c r="PYP87" s="265"/>
      <c r="PYQ87" s="266"/>
      <c r="PYR87" s="266"/>
      <c r="PYS87" s="267"/>
      <c r="PYT87" s="210"/>
      <c r="PYU87" s="268"/>
      <c r="PYV87" s="210"/>
      <c r="PYW87" s="210"/>
      <c r="PYX87" s="210"/>
      <c r="PYY87" s="210"/>
      <c r="PYZ87" s="265"/>
      <c r="PZA87" s="266"/>
      <c r="PZB87" s="266"/>
      <c r="PZC87" s="267"/>
      <c r="PZD87" s="210"/>
      <c r="PZE87" s="268"/>
      <c r="PZF87" s="210"/>
      <c r="PZG87" s="210"/>
      <c r="PZH87" s="210"/>
      <c r="PZI87" s="210"/>
      <c r="PZJ87" s="265"/>
      <c r="PZK87" s="266"/>
      <c r="PZL87" s="266"/>
      <c r="PZM87" s="267"/>
      <c r="PZN87" s="210"/>
      <c r="PZO87" s="268"/>
      <c r="PZP87" s="210"/>
      <c r="PZQ87" s="210"/>
      <c r="PZR87" s="210"/>
      <c r="PZS87" s="210"/>
      <c r="PZT87" s="265"/>
      <c r="PZU87" s="266"/>
      <c r="PZV87" s="266"/>
      <c r="PZW87" s="267"/>
      <c r="PZX87" s="210"/>
      <c r="PZY87" s="268"/>
      <c r="PZZ87" s="210"/>
      <c r="QAA87" s="210"/>
      <c r="QAB87" s="210"/>
      <c r="QAC87" s="210"/>
      <c r="QAD87" s="265"/>
      <c r="QAE87" s="266"/>
      <c r="QAF87" s="266"/>
      <c r="QAG87" s="267"/>
      <c r="QAH87" s="210"/>
      <c r="QAI87" s="268"/>
      <c r="QAJ87" s="210"/>
      <c r="QAK87" s="210"/>
      <c r="QAL87" s="210"/>
      <c r="QAM87" s="210"/>
      <c r="QAN87" s="265"/>
      <c r="QAO87" s="266"/>
      <c r="QAP87" s="266"/>
      <c r="QAQ87" s="267"/>
      <c r="QAR87" s="210"/>
      <c r="QAS87" s="268"/>
      <c r="QAT87" s="210"/>
      <c r="QAU87" s="210"/>
      <c r="QAV87" s="210"/>
      <c r="QAW87" s="210"/>
      <c r="QAX87" s="265"/>
      <c r="QAY87" s="266"/>
      <c r="QAZ87" s="266"/>
      <c r="QBA87" s="267"/>
      <c r="QBB87" s="210"/>
      <c r="QBC87" s="268"/>
      <c r="QBD87" s="210"/>
      <c r="QBE87" s="210"/>
      <c r="QBF87" s="210"/>
      <c r="QBG87" s="210"/>
      <c r="QBH87" s="265"/>
      <c r="QBI87" s="266"/>
      <c r="QBJ87" s="266"/>
      <c r="QBK87" s="267"/>
      <c r="QBL87" s="210"/>
      <c r="QBM87" s="268"/>
      <c r="QBN87" s="210"/>
      <c r="QBO87" s="210"/>
      <c r="QBP87" s="210"/>
      <c r="QBQ87" s="210"/>
      <c r="QBR87" s="265"/>
      <c r="QBS87" s="266"/>
      <c r="QBT87" s="266"/>
      <c r="QBU87" s="267"/>
      <c r="QBV87" s="210"/>
      <c r="QBW87" s="268"/>
      <c r="QBX87" s="210"/>
      <c r="QBY87" s="210"/>
      <c r="QBZ87" s="210"/>
      <c r="QCA87" s="210"/>
      <c r="QCB87" s="265"/>
      <c r="QCC87" s="266"/>
      <c r="QCD87" s="266"/>
      <c r="QCE87" s="267"/>
      <c r="QCF87" s="210"/>
      <c r="QCG87" s="268"/>
      <c r="QCH87" s="210"/>
      <c r="QCI87" s="210"/>
      <c r="QCJ87" s="210"/>
      <c r="QCK87" s="210"/>
      <c r="QCL87" s="265"/>
      <c r="QCM87" s="266"/>
      <c r="QCN87" s="266"/>
      <c r="QCO87" s="267"/>
      <c r="QCP87" s="210"/>
      <c r="QCQ87" s="268"/>
      <c r="QCR87" s="210"/>
      <c r="QCS87" s="210"/>
      <c r="QCT87" s="210"/>
      <c r="QCU87" s="210"/>
      <c r="QCV87" s="265"/>
      <c r="QCW87" s="266"/>
      <c r="QCX87" s="266"/>
      <c r="QCY87" s="267"/>
      <c r="QCZ87" s="210"/>
      <c r="QDA87" s="268"/>
      <c r="QDB87" s="210"/>
      <c r="QDC87" s="210"/>
      <c r="QDD87" s="210"/>
      <c r="QDE87" s="210"/>
      <c r="QDF87" s="265"/>
      <c r="QDG87" s="266"/>
      <c r="QDH87" s="266"/>
      <c r="QDI87" s="267"/>
      <c r="QDJ87" s="210"/>
      <c r="QDK87" s="268"/>
      <c r="QDL87" s="210"/>
      <c r="QDM87" s="210"/>
      <c r="QDN87" s="210"/>
      <c r="QDO87" s="210"/>
      <c r="QDP87" s="265"/>
      <c r="QDQ87" s="266"/>
      <c r="QDR87" s="266"/>
      <c r="QDS87" s="267"/>
      <c r="QDT87" s="210"/>
      <c r="QDU87" s="268"/>
      <c r="QDV87" s="210"/>
      <c r="QDW87" s="210"/>
      <c r="QDX87" s="210"/>
      <c r="QDY87" s="210"/>
      <c r="QDZ87" s="265"/>
      <c r="QEA87" s="266"/>
      <c r="QEB87" s="266"/>
      <c r="QEC87" s="267"/>
      <c r="QED87" s="210"/>
      <c r="QEE87" s="268"/>
      <c r="QEF87" s="210"/>
      <c r="QEG87" s="210"/>
      <c r="QEH87" s="210"/>
      <c r="QEI87" s="210"/>
      <c r="QEJ87" s="265"/>
      <c r="QEK87" s="266"/>
      <c r="QEL87" s="266"/>
      <c r="QEM87" s="267"/>
      <c r="QEN87" s="210"/>
      <c r="QEO87" s="268"/>
      <c r="QEP87" s="210"/>
      <c r="QEQ87" s="210"/>
      <c r="QER87" s="210"/>
      <c r="QES87" s="210"/>
      <c r="QET87" s="265"/>
      <c r="QEU87" s="266"/>
      <c r="QEV87" s="266"/>
      <c r="QEW87" s="267"/>
      <c r="QEX87" s="210"/>
      <c r="QEY87" s="268"/>
      <c r="QEZ87" s="210"/>
      <c r="QFA87" s="210"/>
      <c r="QFB87" s="210"/>
      <c r="QFC87" s="210"/>
      <c r="QFD87" s="265"/>
      <c r="QFE87" s="266"/>
      <c r="QFF87" s="266"/>
      <c r="QFG87" s="267"/>
      <c r="QFH87" s="210"/>
      <c r="QFI87" s="268"/>
      <c r="QFJ87" s="210"/>
      <c r="QFK87" s="210"/>
      <c r="QFL87" s="210"/>
      <c r="QFM87" s="210"/>
      <c r="QFN87" s="265"/>
      <c r="QFO87" s="266"/>
      <c r="QFP87" s="266"/>
      <c r="QFQ87" s="267"/>
      <c r="QFR87" s="210"/>
      <c r="QFS87" s="268"/>
      <c r="QFT87" s="210"/>
      <c r="QFU87" s="210"/>
      <c r="QFV87" s="210"/>
      <c r="QFW87" s="210"/>
      <c r="QFX87" s="265"/>
      <c r="QFY87" s="266"/>
      <c r="QFZ87" s="266"/>
      <c r="QGA87" s="267"/>
      <c r="QGB87" s="210"/>
      <c r="QGC87" s="268"/>
      <c r="QGD87" s="210"/>
      <c r="QGE87" s="210"/>
      <c r="QGF87" s="210"/>
      <c r="QGG87" s="210"/>
      <c r="QGH87" s="265"/>
      <c r="QGI87" s="266"/>
      <c r="QGJ87" s="266"/>
      <c r="QGK87" s="267"/>
      <c r="QGL87" s="210"/>
      <c r="QGM87" s="268"/>
      <c r="QGN87" s="210"/>
      <c r="QGO87" s="210"/>
      <c r="QGP87" s="210"/>
      <c r="QGQ87" s="210"/>
      <c r="QGR87" s="265"/>
      <c r="QGS87" s="266"/>
      <c r="QGT87" s="266"/>
      <c r="QGU87" s="267"/>
      <c r="QGV87" s="210"/>
      <c r="QGW87" s="268"/>
      <c r="QGX87" s="210"/>
      <c r="QGY87" s="210"/>
      <c r="QGZ87" s="210"/>
      <c r="QHA87" s="210"/>
      <c r="QHB87" s="265"/>
      <c r="QHC87" s="266"/>
      <c r="QHD87" s="266"/>
      <c r="QHE87" s="267"/>
      <c r="QHF87" s="210"/>
      <c r="QHG87" s="268"/>
      <c r="QHH87" s="210"/>
      <c r="QHI87" s="210"/>
      <c r="QHJ87" s="210"/>
      <c r="QHK87" s="210"/>
      <c r="QHL87" s="265"/>
      <c r="QHM87" s="266"/>
      <c r="QHN87" s="266"/>
      <c r="QHO87" s="267"/>
      <c r="QHP87" s="210"/>
      <c r="QHQ87" s="268"/>
      <c r="QHR87" s="210"/>
      <c r="QHS87" s="210"/>
      <c r="QHT87" s="210"/>
      <c r="QHU87" s="210"/>
      <c r="QHV87" s="265"/>
      <c r="QHW87" s="266"/>
      <c r="QHX87" s="266"/>
      <c r="QHY87" s="267"/>
      <c r="QHZ87" s="210"/>
      <c r="QIA87" s="268"/>
      <c r="QIB87" s="210"/>
      <c r="QIC87" s="210"/>
      <c r="QID87" s="210"/>
      <c r="QIE87" s="210"/>
      <c r="QIF87" s="265"/>
      <c r="QIG87" s="266"/>
      <c r="QIH87" s="266"/>
      <c r="QII87" s="267"/>
      <c r="QIJ87" s="210"/>
      <c r="QIK87" s="268"/>
      <c r="QIL87" s="210"/>
      <c r="QIM87" s="210"/>
      <c r="QIN87" s="210"/>
      <c r="QIO87" s="210"/>
      <c r="QIP87" s="265"/>
      <c r="QIQ87" s="266"/>
      <c r="QIR87" s="266"/>
      <c r="QIS87" s="267"/>
      <c r="QIT87" s="210"/>
      <c r="QIU87" s="268"/>
      <c r="QIV87" s="210"/>
      <c r="QIW87" s="210"/>
      <c r="QIX87" s="210"/>
      <c r="QIY87" s="210"/>
      <c r="QIZ87" s="265"/>
      <c r="QJA87" s="266"/>
      <c r="QJB87" s="266"/>
      <c r="QJC87" s="267"/>
      <c r="QJD87" s="210"/>
      <c r="QJE87" s="268"/>
      <c r="QJF87" s="210"/>
      <c r="QJG87" s="210"/>
      <c r="QJH87" s="210"/>
      <c r="QJI87" s="210"/>
      <c r="QJJ87" s="265"/>
      <c r="QJK87" s="266"/>
      <c r="QJL87" s="266"/>
      <c r="QJM87" s="267"/>
      <c r="QJN87" s="210"/>
      <c r="QJO87" s="268"/>
      <c r="QJP87" s="210"/>
      <c r="QJQ87" s="210"/>
      <c r="QJR87" s="210"/>
      <c r="QJS87" s="210"/>
      <c r="QJT87" s="265"/>
      <c r="QJU87" s="266"/>
      <c r="QJV87" s="266"/>
      <c r="QJW87" s="267"/>
      <c r="QJX87" s="210"/>
      <c r="QJY87" s="268"/>
      <c r="QJZ87" s="210"/>
      <c r="QKA87" s="210"/>
      <c r="QKB87" s="210"/>
      <c r="QKC87" s="210"/>
      <c r="QKD87" s="265"/>
      <c r="QKE87" s="266"/>
      <c r="QKF87" s="266"/>
      <c r="QKG87" s="267"/>
      <c r="QKH87" s="210"/>
      <c r="QKI87" s="268"/>
      <c r="QKJ87" s="210"/>
      <c r="QKK87" s="210"/>
      <c r="QKL87" s="210"/>
      <c r="QKM87" s="210"/>
      <c r="QKN87" s="265"/>
      <c r="QKO87" s="266"/>
      <c r="QKP87" s="266"/>
      <c r="QKQ87" s="267"/>
      <c r="QKR87" s="210"/>
      <c r="QKS87" s="268"/>
      <c r="QKT87" s="210"/>
      <c r="QKU87" s="210"/>
      <c r="QKV87" s="210"/>
      <c r="QKW87" s="210"/>
      <c r="QKX87" s="265"/>
      <c r="QKY87" s="266"/>
      <c r="QKZ87" s="266"/>
      <c r="QLA87" s="267"/>
      <c r="QLB87" s="210"/>
      <c r="QLC87" s="268"/>
      <c r="QLD87" s="210"/>
      <c r="QLE87" s="210"/>
      <c r="QLF87" s="210"/>
      <c r="QLG87" s="210"/>
      <c r="QLH87" s="265"/>
      <c r="QLI87" s="266"/>
      <c r="QLJ87" s="266"/>
      <c r="QLK87" s="267"/>
      <c r="QLL87" s="210"/>
      <c r="QLM87" s="268"/>
      <c r="QLN87" s="210"/>
      <c r="QLO87" s="210"/>
      <c r="QLP87" s="210"/>
      <c r="QLQ87" s="210"/>
      <c r="QLR87" s="265"/>
      <c r="QLS87" s="266"/>
      <c r="QLT87" s="266"/>
      <c r="QLU87" s="267"/>
      <c r="QLV87" s="210"/>
      <c r="QLW87" s="268"/>
      <c r="QLX87" s="210"/>
      <c r="QLY87" s="210"/>
      <c r="QLZ87" s="210"/>
      <c r="QMA87" s="210"/>
      <c r="QMB87" s="265"/>
      <c r="QMC87" s="266"/>
      <c r="QMD87" s="266"/>
      <c r="QME87" s="267"/>
      <c r="QMF87" s="210"/>
      <c r="QMG87" s="268"/>
      <c r="QMH87" s="210"/>
      <c r="QMI87" s="210"/>
      <c r="QMJ87" s="210"/>
      <c r="QMK87" s="210"/>
      <c r="QML87" s="265"/>
      <c r="QMM87" s="266"/>
      <c r="QMN87" s="266"/>
      <c r="QMO87" s="267"/>
      <c r="QMP87" s="210"/>
      <c r="QMQ87" s="268"/>
      <c r="QMR87" s="210"/>
      <c r="QMS87" s="210"/>
      <c r="QMT87" s="210"/>
      <c r="QMU87" s="210"/>
      <c r="QMV87" s="265"/>
      <c r="QMW87" s="266"/>
      <c r="QMX87" s="266"/>
      <c r="QMY87" s="267"/>
      <c r="QMZ87" s="210"/>
      <c r="QNA87" s="268"/>
      <c r="QNB87" s="210"/>
      <c r="QNC87" s="210"/>
      <c r="QND87" s="210"/>
      <c r="QNE87" s="210"/>
      <c r="QNF87" s="265"/>
      <c r="QNG87" s="266"/>
      <c r="QNH87" s="266"/>
      <c r="QNI87" s="267"/>
      <c r="QNJ87" s="210"/>
      <c r="QNK87" s="268"/>
      <c r="QNL87" s="210"/>
      <c r="QNM87" s="210"/>
      <c r="QNN87" s="210"/>
      <c r="QNO87" s="210"/>
      <c r="QNP87" s="265"/>
      <c r="QNQ87" s="266"/>
      <c r="QNR87" s="266"/>
      <c r="QNS87" s="267"/>
      <c r="QNT87" s="210"/>
      <c r="QNU87" s="268"/>
      <c r="QNV87" s="210"/>
      <c r="QNW87" s="210"/>
      <c r="QNX87" s="210"/>
      <c r="QNY87" s="210"/>
      <c r="QNZ87" s="265"/>
      <c r="QOA87" s="266"/>
      <c r="QOB87" s="266"/>
      <c r="QOC87" s="267"/>
      <c r="QOD87" s="210"/>
      <c r="QOE87" s="268"/>
      <c r="QOF87" s="210"/>
      <c r="QOG87" s="210"/>
      <c r="QOH87" s="210"/>
      <c r="QOI87" s="210"/>
      <c r="QOJ87" s="265"/>
      <c r="QOK87" s="266"/>
      <c r="QOL87" s="266"/>
      <c r="QOM87" s="267"/>
      <c r="QON87" s="210"/>
      <c r="QOO87" s="268"/>
      <c r="QOP87" s="210"/>
      <c r="QOQ87" s="210"/>
      <c r="QOR87" s="210"/>
      <c r="QOS87" s="210"/>
      <c r="QOT87" s="265"/>
      <c r="QOU87" s="266"/>
      <c r="QOV87" s="266"/>
      <c r="QOW87" s="267"/>
      <c r="QOX87" s="210"/>
      <c r="QOY87" s="268"/>
      <c r="QOZ87" s="210"/>
      <c r="QPA87" s="210"/>
      <c r="QPB87" s="210"/>
      <c r="QPC87" s="210"/>
      <c r="QPD87" s="265"/>
      <c r="QPE87" s="266"/>
      <c r="QPF87" s="266"/>
      <c r="QPG87" s="267"/>
      <c r="QPH87" s="210"/>
      <c r="QPI87" s="268"/>
      <c r="QPJ87" s="210"/>
      <c r="QPK87" s="210"/>
      <c r="QPL87" s="210"/>
      <c r="QPM87" s="210"/>
      <c r="QPN87" s="265"/>
      <c r="QPO87" s="266"/>
      <c r="QPP87" s="266"/>
      <c r="QPQ87" s="267"/>
      <c r="QPR87" s="210"/>
      <c r="QPS87" s="268"/>
      <c r="QPT87" s="210"/>
      <c r="QPU87" s="210"/>
      <c r="QPV87" s="210"/>
      <c r="QPW87" s="210"/>
      <c r="QPX87" s="265"/>
      <c r="QPY87" s="266"/>
      <c r="QPZ87" s="266"/>
      <c r="QQA87" s="267"/>
      <c r="QQB87" s="210"/>
      <c r="QQC87" s="268"/>
      <c r="QQD87" s="210"/>
      <c r="QQE87" s="210"/>
      <c r="QQF87" s="210"/>
      <c r="QQG87" s="210"/>
      <c r="QQH87" s="265"/>
      <c r="QQI87" s="266"/>
      <c r="QQJ87" s="266"/>
      <c r="QQK87" s="267"/>
      <c r="QQL87" s="210"/>
      <c r="QQM87" s="268"/>
      <c r="QQN87" s="210"/>
      <c r="QQO87" s="210"/>
      <c r="QQP87" s="210"/>
      <c r="QQQ87" s="210"/>
      <c r="QQR87" s="265"/>
      <c r="QQS87" s="266"/>
      <c r="QQT87" s="266"/>
      <c r="QQU87" s="267"/>
      <c r="QQV87" s="210"/>
      <c r="QQW87" s="268"/>
      <c r="QQX87" s="210"/>
      <c r="QQY87" s="210"/>
      <c r="QQZ87" s="210"/>
      <c r="QRA87" s="210"/>
      <c r="QRB87" s="265"/>
      <c r="QRC87" s="266"/>
      <c r="QRD87" s="266"/>
      <c r="QRE87" s="267"/>
      <c r="QRF87" s="210"/>
      <c r="QRG87" s="268"/>
      <c r="QRH87" s="210"/>
      <c r="QRI87" s="210"/>
      <c r="QRJ87" s="210"/>
      <c r="QRK87" s="210"/>
      <c r="QRL87" s="265"/>
      <c r="QRM87" s="266"/>
      <c r="QRN87" s="266"/>
      <c r="QRO87" s="267"/>
      <c r="QRP87" s="210"/>
      <c r="QRQ87" s="268"/>
      <c r="QRR87" s="210"/>
      <c r="QRS87" s="210"/>
      <c r="QRT87" s="210"/>
      <c r="QRU87" s="210"/>
      <c r="QRV87" s="265"/>
      <c r="QRW87" s="266"/>
      <c r="QRX87" s="266"/>
      <c r="QRY87" s="267"/>
      <c r="QRZ87" s="210"/>
      <c r="QSA87" s="268"/>
      <c r="QSB87" s="210"/>
      <c r="QSC87" s="210"/>
      <c r="QSD87" s="210"/>
      <c r="QSE87" s="210"/>
      <c r="QSF87" s="265"/>
      <c r="QSG87" s="266"/>
      <c r="QSH87" s="266"/>
      <c r="QSI87" s="267"/>
      <c r="QSJ87" s="210"/>
      <c r="QSK87" s="268"/>
      <c r="QSL87" s="210"/>
      <c r="QSM87" s="210"/>
      <c r="QSN87" s="210"/>
      <c r="QSO87" s="210"/>
      <c r="QSP87" s="265"/>
      <c r="QSQ87" s="266"/>
      <c r="QSR87" s="266"/>
      <c r="QSS87" s="267"/>
      <c r="QST87" s="210"/>
      <c r="QSU87" s="268"/>
      <c r="QSV87" s="210"/>
      <c r="QSW87" s="210"/>
      <c r="QSX87" s="210"/>
      <c r="QSY87" s="210"/>
      <c r="QSZ87" s="265"/>
      <c r="QTA87" s="266"/>
      <c r="QTB87" s="266"/>
      <c r="QTC87" s="267"/>
      <c r="QTD87" s="210"/>
      <c r="QTE87" s="268"/>
      <c r="QTF87" s="210"/>
      <c r="QTG87" s="210"/>
      <c r="QTH87" s="210"/>
      <c r="QTI87" s="210"/>
      <c r="QTJ87" s="265"/>
      <c r="QTK87" s="266"/>
      <c r="QTL87" s="266"/>
      <c r="QTM87" s="267"/>
      <c r="QTN87" s="210"/>
      <c r="QTO87" s="268"/>
      <c r="QTP87" s="210"/>
      <c r="QTQ87" s="210"/>
      <c r="QTR87" s="210"/>
      <c r="QTS87" s="210"/>
      <c r="QTT87" s="265"/>
      <c r="QTU87" s="266"/>
      <c r="QTV87" s="266"/>
      <c r="QTW87" s="267"/>
      <c r="QTX87" s="210"/>
      <c r="QTY87" s="268"/>
      <c r="QTZ87" s="210"/>
      <c r="QUA87" s="210"/>
      <c r="QUB87" s="210"/>
      <c r="QUC87" s="210"/>
      <c r="QUD87" s="265"/>
      <c r="QUE87" s="266"/>
      <c r="QUF87" s="266"/>
      <c r="QUG87" s="267"/>
      <c r="QUH87" s="210"/>
      <c r="QUI87" s="268"/>
      <c r="QUJ87" s="210"/>
      <c r="QUK87" s="210"/>
      <c r="QUL87" s="210"/>
      <c r="QUM87" s="210"/>
      <c r="QUN87" s="265"/>
      <c r="QUO87" s="266"/>
      <c r="QUP87" s="266"/>
      <c r="QUQ87" s="267"/>
      <c r="QUR87" s="210"/>
      <c r="QUS87" s="268"/>
      <c r="QUT87" s="210"/>
      <c r="QUU87" s="210"/>
      <c r="QUV87" s="210"/>
      <c r="QUW87" s="210"/>
      <c r="QUX87" s="265"/>
      <c r="QUY87" s="266"/>
      <c r="QUZ87" s="266"/>
      <c r="QVA87" s="267"/>
      <c r="QVB87" s="210"/>
      <c r="QVC87" s="268"/>
      <c r="QVD87" s="210"/>
      <c r="QVE87" s="210"/>
      <c r="QVF87" s="210"/>
      <c r="QVG87" s="210"/>
      <c r="QVH87" s="265"/>
      <c r="QVI87" s="266"/>
      <c r="QVJ87" s="266"/>
      <c r="QVK87" s="267"/>
      <c r="QVL87" s="210"/>
      <c r="QVM87" s="268"/>
      <c r="QVN87" s="210"/>
      <c r="QVO87" s="210"/>
      <c r="QVP87" s="210"/>
      <c r="QVQ87" s="210"/>
      <c r="QVR87" s="265"/>
      <c r="QVS87" s="266"/>
      <c r="QVT87" s="266"/>
      <c r="QVU87" s="267"/>
      <c r="QVV87" s="210"/>
      <c r="QVW87" s="268"/>
      <c r="QVX87" s="210"/>
      <c r="QVY87" s="210"/>
      <c r="QVZ87" s="210"/>
      <c r="QWA87" s="210"/>
      <c r="QWB87" s="265"/>
      <c r="QWC87" s="266"/>
      <c r="QWD87" s="266"/>
      <c r="QWE87" s="267"/>
      <c r="QWF87" s="210"/>
      <c r="QWG87" s="268"/>
      <c r="QWH87" s="210"/>
      <c r="QWI87" s="210"/>
      <c r="QWJ87" s="210"/>
      <c r="QWK87" s="210"/>
      <c r="QWL87" s="265"/>
      <c r="QWM87" s="266"/>
      <c r="QWN87" s="266"/>
      <c r="QWO87" s="267"/>
      <c r="QWP87" s="210"/>
      <c r="QWQ87" s="268"/>
      <c r="QWR87" s="210"/>
      <c r="QWS87" s="210"/>
      <c r="QWT87" s="210"/>
      <c r="QWU87" s="210"/>
      <c r="QWV87" s="265"/>
      <c r="QWW87" s="266"/>
      <c r="QWX87" s="266"/>
      <c r="QWY87" s="267"/>
      <c r="QWZ87" s="210"/>
      <c r="QXA87" s="268"/>
      <c r="QXB87" s="210"/>
      <c r="QXC87" s="210"/>
      <c r="QXD87" s="210"/>
      <c r="QXE87" s="210"/>
      <c r="QXF87" s="265"/>
      <c r="QXG87" s="266"/>
      <c r="QXH87" s="266"/>
      <c r="QXI87" s="267"/>
      <c r="QXJ87" s="210"/>
      <c r="QXK87" s="268"/>
      <c r="QXL87" s="210"/>
      <c r="QXM87" s="210"/>
      <c r="QXN87" s="210"/>
      <c r="QXO87" s="210"/>
      <c r="QXP87" s="265"/>
      <c r="QXQ87" s="266"/>
      <c r="QXR87" s="266"/>
      <c r="QXS87" s="267"/>
      <c r="QXT87" s="210"/>
      <c r="QXU87" s="268"/>
      <c r="QXV87" s="210"/>
      <c r="QXW87" s="210"/>
      <c r="QXX87" s="210"/>
      <c r="QXY87" s="210"/>
      <c r="QXZ87" s="265"/>
      <c r="QYA87" s="266"/>
      <c r="QYB87" s="266"/>
      <c r="QYC87" s="267"/>
      <c r="QYD87" s="210"/>
      <c r="QYE87" s="268"/>
      <c r="QYF87" s="210"/>
      <c r="QYG87" s="210"/>
      <c r="QYH87" s="210"/>
      <c r="QYI87" s="210"/>
      <c r="QYJ87" s="265"/>
      <c r="QYK87" s="266"/>
      <c r="QYL87" s="266"/>
      <c r="QYM87" s="267"/>
      <c r="QYN87" s="210"/>
      <c r="QYO87" s="268"/>
      <c r="QYP87" s="210"/>
      <c r="QYQ87" s="210"/>
      <c r="QYR87" s="210"/>
      <c r="QYS87" s="210"/>
      <c r="QYT87" s="265"/>
      <c r="QYU87" s="266"/>
      <c r="QYV87" s="266"/>
      <c r="QYW87" s="267"/>
      <c r="QYX87" s="210"/>
      <c r="QYY87" s="268"/>
      <c r="QYZ87" s="210"/>
      <c r="QZA87" s="210"/>
      <c r="QZB87" s="210"/>
      <c r="QZC87" s="210"/>
      <c r="QZD87" s="265"/>
      <c r="QZE87" s="266"/>
      <c r="QZF87" s="266"/>
      <c r="QZG87" s="267"/>
      <c r="QZH87" s="210"/>
      <c r="QZI87" s="268"/>
      <c r="QZJ87" s="210"/>
      <c r="QZK87" s="210"/>
      <c r="QZL87" s="210"/>
      <c r="QZM87" s="210"/>
      <c r="QZN87" s="265"/>
      <c r="QZO87" s="266"/>
      <c r="QZP87" s="266"/>
      <c r="QZQ87" s="267"/>
      <c r="QZR87" s="210"/>
      <c r="QZS87" s="268"/>
      <c r="QZT87" s="210"/>
      <c r="QZU87" s="210"/>
      <c r="QZV87" s="210"/>
      <c r="QZW87" s="210"/>
      <c r="QZX87" s="265"/>
      <c r="QZY87" s="266"/>
      <c r="QZZ87" s="266"/>
      <c r="RAA87" s="267"/>
      <c r="RAB87" s="210"/>
      <c r="RAC87" s="268"/>
      <c r="RAD87" s="210"/>
      <c r="RAE87" s="210"/>
      <c r="RAF87" s="210"/>
      <c r="RAG87" s="210"/>
      <c r="RAH87" s="265"/>
      <c r="RAI87" s="266"/>
      <c r="RAJ87" s="266"/>
      <c r="RAK87" s="267"/>
      <c r="RAL87" s="210"/>
      <c r="RAM87" s="268"/>
      <c r="RAN87" s="210"/>
      <c r="RAO87" s="210"/>
      <c r="RAP87" s="210"/>
      <c r="RAQ87" s="210"/>
      <c r="RAR87" s="265"/>
      <c r="RAS87" s="266"/>
      <c r="RAT87" s="266"/>
      <c r="RAU87" s="267"/>
      <c r="RAV87" s="210"/>
      <c r="RAW87" s="268"/>
      <c r="RAX87" s="210"/>
      <c r="RAY87" s="210"/>
      <c r="RAZ87" s="210"/>
      <c r="RBA87" s="210"/>
      <c r="RBB87" s="265"/>
      <c r="RBC87" s="266"/>
      <c r="RBD87" s="266"/>
      <c r="RBE87" s="267"/>
      <c r="RBF87" s="210"/>
      <c r="RBG87" s="268"/>
      <c r="RBH87" s="210"/>
      <c r="RBI87" s="210"/>
      <c r="RBJ87" s="210"/>
      <c r="RBK87" s="210"/>
      <c r="RBL87" s="265"/>
      <c r="RBM87" s="266"/>
      <c r="RBN87" s="266"/>
      <c r="RBO87" s="267"/>
      <c r="RBP87" s="210"/>
      <c r="RBQ87" s="268"/>
      <c r="RBR87" s="210"/>
      <c r="RBS87" s="210"/>
      <c r="RBT87" s="210"/>
      <c r="RBU87" s="210"/>
      <c r="RBV87" s="265"/>
      <c r="RBW87" s="266"/>
      <c r="RBX87" s="266"/>
      <c r="RBY87" s="267"/>
      <c r="RBZ87" s="210"/>
      <c r="RCA87" s="268"/>
      <c r="RCB87" s="210"/>
      <c r="RCC87" s="210"/>
      <c r="RCD87" s="210"/>
      <c r="RCE87" s="210"/>
      <c r="RCF87" s="265"/>
      <c r="RCG87" s="266"/>
      <c r="RCH87" s="266"/>
      <c r="RCI87" s="267"/>
      <c r="RCJ87" s="210"/>
      <c r="RCK87" s="268"/>
      <c r="RCL87" s="210"/>
      <c r="RCM87" s="210"/>
      <c r="RCN87" s="210"/>
      <c r="RCO87" s="210"/>
      <c r="RCP87" s="265"/>
      <c r="RCQ87" s="266"/>
      <c r="RCR87" s="266"/>
      <c r="RCS87" s="267"/>
      <c r="RCT87" s="210"/>
      <c r="RCU87" s="268"/>
      <c r="RCV87" s="210"/>
      <c r="RCW87" s="210"/>
      <c r="RCX87" s="210"/>
      <c r="RCY87" s="210"/>
      <c r="RCZ87" s="265"/>
      <c r="RDA87" s="266"/>
      <c r="RDB87" s="266"/>
      <c r="RDC87" s="267"/>
      <c r="RDD87" s="210"/>
      <c r="RDE87" s="268"/>
      <c r="RDF87" s="210"/>
      <c r="RDG87" s="210"/>
      <c r="RDH87" s="210"/>
      <c r="RDI87" s="210"/>
      <c r="RDJ87" s="265"/>
      <c r="RDK87" s="266"/>
      <c r="RDL87" s="266"/>
      <c r="RDM87" s="267"/>
      <c r="RDN87" s="210"/>
      <c r="RDO87" s="268"/>
      <c r="RDP87" s="210"/>
      <c r="RDQ87" s="210"/>
      <c r="RDR87" s="210"/>
      <c r="RDS87" s="210"/>
      <c r="RDT87" s="265"/>
      <c r="RDU87" s="266"/>
      <c r="RDV87" s="266"/>
      <c r="RDW87" s="267"/>
      <c r="RDX87" s="210"/>
      <c r="RDY87" s="268"/>
      <c r="RDZ87" s="210"/>
      <c r="REA87" s="210"/>
      <c r="REB87" s="210"/>
      <c r="REC87" s="210"/>
      <c r="RED87" s="265"/>
      <c r="REE87" s="266"/>
      <c r="REF87" s="266"/>
      <c r="REG87" s="267"/>
      <c r="REH87" s="210"/>
      <c r="REI87" s="268"/>
      <c r="REJ87" s="210"/>
      <c r="REK87" s="210"/>
      <c r="REL87" s="210"/>
      <c r="REM87" s="210"/>
      <c r="REN87" s="265"/>
      <c r="REO87" s="266"/>
      <c r="REP87" s="266"/>
      <c r="REQ87" s="267"/>
      <c r="RER87" s="210"/>
      <c r="RES87" s="268"/>
      <c r="RET87" s="210"/>
      <c r="REU87" s="210"/>
      <c r="REV87" s="210"/>
      <c r="REW87" s="210"/>
      <c r="REX87" s="265"/>
      <c r="REY87" s="266"/>
      <c r="REZ87" s="266"/>
      <c r="RFA87" s="267"/>
      <c r="RFB87" s="210"/>
      <c r="RFC87" s="268"/>
      <c r="RFD87" s="210"/>
      <c r="RFE87" s="210"/>
      <c r="RFF87" s="210"/>
      <c r="RFG87" s="210"/>
      <c r="RFH87" s="265"/>
      <c r="RFI87" s="266"/>
      <c r="RFJ87" s="266"/>
      <c r="RFK87" s="267"/>
      <c r="RFL87" s="210"/>
      <c r="RFM87" s="268"/>
      <c r="RFN87" s="210"/>
      <c r="RFO87" s="210"/>
      <c r="RFP87" s="210"/>
      <c r="RFQ87" s="210"/>
      <c r="RFR87" s="265"/>
      <c r="RFS87" s="266"/>
      <c r="RFT87" s="266"/>
      <c r="RFU87" s="267"/>
      <c r="RFV87" s="210"/>
      <c r="RFW87" s="268"/>
      <c r="RFX87" s="210"/>
      <c r="RFY87" s="210"/>
      <c r="RFZ87" s="210"/>
      <c r="RGA87" s="210"/>
      <c r="RGB87" s="265"/>
      <c r="RGC87" s="266"/>
      <c r="RGD87" s="266"/>
      <c r="RGE87" s="267"/>
      <c r="RGF87" s="210"/>
      <c r="RGG87" s="268"/>
      <c r="RGH87" s="210"/>
      <c r="RGI87" s="210"/>
      <c r="RGJ87" s="210"/>
      <c r="RGK87" s="210"/>
      <c r="RGL87" s="265"/>
      <c r="RGM87" s="266"/>
      <c r="RGN87" s="266"/>
      <c r="RGO87" s="267"/>
      <c r="RGP87" s="210"/>
      <c r="RGQ87" s="268"/>
      <c r="RGR87" s="210"/>
      <c r="RGS87" s="210"/>
      <c r="RGT87" s="210"/>
      <c r="RGU87" s="210"/>
      <c r="RGV87" s="265"/>
      <c r="RGW87" s="266"/>
      <c r="RGX87" s="266"/>
      <c r="RGY87" s="267"/>
      <c r="RGZ87" s="210"/>
      <c r="RHA87" s="268"/>
      <c r="RHB87" s="210"/>
      <c r="RHC87" s="210"/>
      <c r="RHD87" s="210"/>
      <c r="RHE87" s="210"/>
      <c r="RHF87" s="265"/>
      <c r="RHG87" s="266"/>
      <c r="RHH87" s="266"/>
      <c r="RHI87" s="267"/>
      <c r="RHJ87" s="210"/>
      <c r="RHK87" s="268"/>
      <c r="RHL87" s="210"/>
      <c r="RHM87" s="210"/>
      <c r="RHN87" s="210"/>
      <c r="RHO87" s="210"/>
      <c r="RHP87" s="265"/>
      <c r="RHQ87" s="266"/>
      <c r="RHR87" s="266"/>
      <c r="RHS87" s="267"/>
      <c r="RHT87" s="210"/>
      <c r="RHU87" s="268"/>
      <c r="RHV87" s="210"/>
      <c r="RHW87" s="210"/>
      <c r="RHX87" s="210"/>
      <c r="RHY87" s="210"/>
      <c r="RHZ87" s="265"/>
      <c r="RIA87" s="266"/>
      <c r="RIB87" s="266"/>
      <c r="RIC87" s="267"/>
      <c r="RID87" s="210"/>
      <c r="RIE87" s="268"/>
      <c r="RIF87" s="210"/>
      <c r="RIG87" s="210"/>
      <c r="RIH87" s="210"/>
      <c r="RII87" s="210"/>
      <c r="RIJ87" s="265"/>
      <c r="RIK87" s="266"/>
      <c r="RIL87" s="266"/>
      <c r="RIM87" s="267"/>
      <c r="RIN87" s="210"/>
      <c r="RIO87" s="268"/>
      <c r="RIP87" s="210"/>
      <c r="RIQ87" s="210"/>
      <c r="RIR87" s="210"/>
      <c r="RIS87" s="210"/>
      <c r="RIT87" s="265"/>
      <c r="RIU87" s="266"/>
      <c r="RIV87" s="266"/>
      <c r="RIW87" s="267"/>
      <c r="RIX87" s="210"/>
      <c r="RIY87" s="268"/>
      <c r="RIZ87" s="210"/>
      <c r="RJA87" s="210"/>
      <c r="RJB87" s="210"/>
      <c r="RJC87" s="210"/>
      <c r="RJD87" s="265"/>
      <c r="RJE87" s="266"/>
      <c r="RJF87" s="266"/>
      <c r="RJG87" s="267"/>
      <c r="RJH87" s="210"/>
      <c r="RJI87" s="268"/>
      <c r="RJJ87" s="210"/>
      <c r="RJK87" s="210"/>
      <c r="RJL87" s="210"/>
      <c r="RJM87" s="210"/>
      <c r="RJN87" s="265"/>
      <c r="RJO87" s="266"/>
      <c r="RJP87" s="266"/>
      <c r="RJQ87" s="267"/>
      <c r="RJR87" s="210"/>
      <c r="RJS87" s="268"/>
      <c r="RJT87" s="210"/>
      <c r="RJU87" s="210"/>
      <c r="RJV87" s="210"/>
      <c r="RJW87" s="210"/>
      <c r="RJX87" s="265"/>
      <c r="RJY87" s="266"/>
      <c r="RJZ87" s="266"/>
      <c r="RKA87" s="267"/>
      <c r="RKB87" s="210"/>
      <c r="RKC87" s="268"/>
      <c r="RKD87" s="210"/>
      <c r="RKE87" s="210"/>
      <c r="RKF87" s="210"/>
      <c r="RKG87" s="210"/>
      <c r="RKH87" s="265"/>
      <c r="RKI87" s="266"/>
      <c r="RKJ87" s="266"/>
      <c r="RKK87" s="267"/>
      <c r="RKL87" s="210"/>
      <c r="RKM87" s="268"/>
      <c r="RKN87" s="210"/>
      <c r="RKO87" s="210"/>
      <c r="RKP87" s="210"/>
      <c r="RKQ87" s="210"/>
      <c r="RKR87" s="265"/>
      <c r="RKS87" s="266"/>
      <c r="RKT87" s="266"/>
      <c r="RKU87" s="267"/>
      <c r="RKV87" s="210"/>
      <c r="RKW87" s="268"/>
      <c r="RKX87" s="210"/>
      <c r="RKY87" s="210"/>
      <c r="RKZ87" s="210"/>
      <c r="RLA87" s="210"/>
      <c r="RLB87" s="265"/>
      <c r="RLC87" s="266"/>
      <c r="RLD87" s="266"/>
      <c r="RLE87" s="267"/>
      <c r="RLF87" s="210"/>
      <c r="RLG87" s="268"/>
      <c r="RLH87" s="210"/>
      <c r="RLI87" s="210"/>
      <c r="RLJ87" s="210"/>
      <c r="RLK87" s="210"/>
      <c r="RLL87" s="265"/>
      <c r="RLM87" s="266"/>
      <c r="RLN87" s="266"/>
      <c r="RLO87" s="267"/>
      <c r="RLP87" s="210"/>
      <c r="RLQ87" s="268"/>
      <c r="RLR87" s="210"/>
      <c r="RLS87" s="210"/>
      <c r="RLT87" s="210"/>
      <c r="RLU87" s="210"/>
      <c r="RLV87" s="265"/>
      <c r="RLW87" s="266"/>
      <c r="RLX87" s="266"/>
      <c r="RLY87" s="267"/>
      <c r="RLZ87" s="210"/>
      <c r="RMA87" s="268"/>
      <c r="RMB87" s="210"/>
      <c r="RMC87" s="210"/>
      <c r="RMD87" s="210"/>
      <c r="RME87" s="210"/>
      <c r="RMF87" s="265"/>
      <c r="RMG87" s="266"/>
      <c r="RMH87" s="266"/>
      <c r="RMI87" s="267"/>
      <c r="RMJ87" s="210"/>
      <c r="RMK87" s="268"/>
      <c r="RML87" s="210"/>
      <c r="RMM87" s="210"/>
      <c r="RMN87" s="210"/>
      <c r="RMO87" s="210"/>
      <c r="RMP87" s="265"/>
      <c r="RMQ87" s="266"/>
      <c r="RMR87" s="266"/>
      <c r="RMS87" s="267"/>
      <c r="RMT87" s="210"/>
      <c r="RMU87" s="268"/>
      <c r="RMV87" s="210"/>
      <c r="RMW87" s="210"/>
      <c r="RMX87" s="210"/>
      <c r="RMY87" s="210"/>
      <c r="RMZ87" s="265"/>
      <c r="RNA87" s="266"/>
      <c r="RNB87" s="266"/>
      <c r="RNC87" s="267"/>
      <c r="RND87" s="210"/>
      <c r="RNE87" s="268"/>
      <c r="RNF87" s="210"/>
      <c r="RNG87" s="210"/>
      <c r="RNH87" s="210"/>
      <c r="RNI87" s="210"/>
      <c r="RNJ87" s="265"/>
      <c r="RNK87" s="266"/>
      <c r="RNL87" s="266"/>
      <c r="RNM87" s="267"/>
      <c r="RNN87" s="210"/>
      <c r="RNO87" s="268"/>
      <c r="RNP87" s="210"/>
      <c r="RNQ87" s="210"/>
      <c r="RNR87" s="210"/>
      <c r="RNS87" s="210"/>
      <c r="RNT87" s="265"/>
      <c r="RNU87" s="266"/>
      <c r="RNV87" s="266"/>
      <c r="RNW87" s="267"/>
      <c r="RNX87" s="210"/>
      <c r="RNY87" s="268"/>
      <c r="RNZ87" s="210"/>
      <c r="ROA87" s="210"/>
      <c r="ROB87" s="210"/>
      <c r="ROC87" s="210"/>
      <c r="ROD87" s="265"/>
      <c r="ROE87" s="266"/>
      <c r="ROF87" s="266"/>
      <c r="ROG87" s="267"/>
      <c r="ROH87" s="210"/>
      <c r="ROI87" s="268"/>
      <c r="ROJ87" s="210"/>
      <c r="ROK87" s="210"/>
      <c r="ROL87" s="210"/>
      <c r="ROM87" s="210"/>
      <c r="RON87" s="265"/>
      <c r="ROO87" s="266"/>
      <c r="ROP87" s="266"/>
      <c r="ROQ87" s="267"/>
      <c r="ROR87" s="210"/>
      <c r="ROS87" s="268"/>
      <c r="ROT87" s="210"/>
      <c r="ROU87" s="210"/>
      <c r="ROV87" s="210"/>
      <c r="ROW87" s="210"/>
      <c r="ROX87" s="265"/>
      <c r="ROY87" s="266"/>
      <c r="ROZ87" s="266"/>
      <c r="RPA87" s="267"/>
      <c r="RPB87" s="210"/>
      <c r="RPC87" s="268"/>
      <c r="RPD87" s="210"/>
      <c r="RPE87" s="210"/>
      <c r="RPF87" s="210"/>
      <c r="RPG87" s="210"/>
      <c r="RPH87" s="265"/>
      <c r="RPI87" s="266"/>
      <c r="RPJ87" s="266"/>
      <c r="RPK87" s="267"/>
      <c r="RPL87" s="210"/>
      <c r="RPM87" s="268"/>
      <c r="RPN87" s="210"/>
      <c r="RPO87" s="210"/>
      <c r="RPP87" s="210"/>
      <c r="RPQ87" s="210"/>
      <c r="RPR87" s="265"/>
      <c r="RPS87" s="266"/>
      <c r="RPT87" s="266"/>
      <c r="RPU87" s="267"/>
      <c r="RPV87" s="210"/>
      <c r="RPW87" s="268"/>
      <c r="RPX87" s="210"/>
      <c r="RPY87" s="210"/>
      <c r="RPZ87" s="210"/>
      <c r="RQA87" s="210"/>
      <c r="RQB87" s="265"/>
      <c r="RQC87" s="266"/>
      <c r="RQD87" s="266"/>
      <c r="RQE87" s="267"/>
      <c r="RQF87" s="210"/>
      <c r="RQG87" s="268"/>
      <c r="RQH87" s="210"/>
      <c r="RQI87" s="210"/>
      <c r="RQJ87" s="210"/>
      <c r="RQK87" s="210"/>
      <c r="RQL87" s="265"/>
      <c r="RQM87" s="266"/>
      <c r="RQN87" s="266"/>
      <c r="RQO87" s="267"/>
      <c r="RQP87" s="210"/>
      <c r="RQQ87" s="268"/>
      <c r="RQR87" s="210"/>
      <c r="RQS87" s="210"/>
      <c r="RQT87" s="210"/>
      <c r="RQU87" s="210"/>
      <c r="RQV87" s="265"/>
      <c r="RQW87" s="266"/>
      <c r="RQX87" s="266"/>
      <c r="RQY87" s="267"/>
      <c r="RQZ87" s="210"/>
      <c r="RRA87" s="268"/>
      <c r="RRB87" s="210"/>
      <c r="RRC87" s="210"/>
      <c r="RRD87" s="210"/>
      <c r="RRE87" s="210"/>
      <c r="RRF87" s="265"/>
      <c r="RRG87" s="266"/>
      <c r="RRH87" s="266"/>
      <c r="RRI87" s="267"/>
      <c r="RRJ87" s="210"/>
      <c r="RRK87" s="268"/>
      <c r="RRL87" s="210"/>
      <c r="RRM87" s="210"/>
      <c r="RRN87" s="210"/>
      <c r="RRO87" s="210"/>
      <c r="RRP87" s="265"/>
      <c r="RRQ87" s="266"/>
      <c r="RRR87" s="266"/>
      <c r="RRS87" s="267"/>
      <c r="RRT87" s="210"/>
      <c r="RRU87" s="268"/>
      <c r="RRV87" s="210"/>
      <c r="RRW87" s="210"/>
      <c r="RRX87" s="210"/>
      <c r="RRY87" s="210"/>
      <c r="RRZ87" s="265"/>
      <c r="RSA87" s="266"/>
      <c r="RSB87" s="266"/>
      <c r="RSC87" s="267"/>
      <c r="RSD87" s="210"/>
      <c r="RSE87" s="268"/>
      <c r="RSF87" s="210"/>
      <c r="RSG87" s="210"/>
      <c r="RSH87" s="210"/>
      <c r="RSI87" s="210"/>
      <c r="RSJ87" s="265"/>
      <c r="RSK87" s="266"/>
      <c r="RSL87" s="266"/>
      <c r="RSM87" s="267"/>
      <c r="RSN87" s="210"/>
      <c r="RSO87" s="268"/>
      <c r="RSP87" s="210"/>
      <c r="RSQ87" s="210"/>
      <c r="RSR87" s="210"/>
      <c r="RSS87" s="210"/>
      <c r="RST87" s="265"/>
      <c r="RSU87" s="266"/>
      <c r="RSV87" s="266"/>
      <c r="RSW87" s="267"/>
      <c r="RSX87" s="210"/>
      <c r="RSY87" s="268"/>
      <c r="RSZ87" s="210"/>
      <c r="RTA87" s="210"/>
      <c r="RTB87" s="210"/>
      <c r="RTC87" s="210"/>
      <c r="RTD87" s="265"/>
      <c r="RTE87" s="266"/>
      <c r="RTF87" s="266"/>
      <c r="RTG87" s="267"/>
      <c r="RTH87" s="210"/>
      <c r="RTI87" s="268"/>
      <c r="RTJ87" s="210"/>
      <c r="RTK87" s="210"/>
      <c r="RTL87" s="210"/>
      <c r="RTM87" s="210"/>
      <c r="RTN87" s="265"/>
      <c r="RTO87" s="266"/>
      <c r="RTP87" s="266"/>
      <c r="RTQ87" s="267"/>
      <c r="RTR87" s="210"/>
      <c r="RTS87" s="268"/>
      <c r="RTT87" s="210"/>
      <c r="RTU87" s="210"/>
      <c r="RTV87" s="210"/>
      <c r="RTW87" s="210"/>
      <c r="RTX87" s="265"/>
      <c r="RTY87" s="266"/>
      <c r="RTZ87" s="266"/>
      <c r="RUA87" s="267"/>
      <c r="RUB87" s="210"/>
      <c r="RUC87" s="268"/>
      <c r="RUD87" s="210"/>
      <c r="RUE87" s="210"/>
      <c r="RUF87" s="210"/>
      <c r="RUG87" s="210"/>
      <c r="RUH87" s="265"/>
      <c r="RUI87" s="266"/>
      <c r="RUJ87" s="266"/>
      <c r="RUK87" s="267"/>
      <c r="RUL87" s="210"/>
      <c r="RUM87" s="268"/>
      <c r="RUN87" s="210"/>
      <c r="RUO87" s="210"/>
      <c r="RUP87" s="210"/>
      <c r="RUQ87" s="210"/>
      <c r="RUR87" s="265"/>
      <c r="RUS87" s="266"/>
      <c r="RUT87" s="266"/>
      <c r="RUU87" s="267"/>
      <c r="RUV87" s="210"/>
      <c r="RUW87" s="268"/>
      <c r="RUX87" s="210"/>
      <c r="RUY87" s="210"/>
      <c r="RUZ87" s="210"/>
      <c r="RVA87" s="210"/>
      <c r="RVB87" s="265"/>
      <c r="RVC87" s="266"/>
      <c r="RVD87" s="266"/>
      <c r="RVE87" s="267"/>
      <c r="RVF87" s="210"/>
      <c r="RVG87" s="268"/>
      <c r="RVH87" s="210"/>
      <c r="RVI87" s="210"/>
      <c r="RVJ87" s="210"/>
      <c r="RVK87" s="210"/>
      <c r="RVL87" s="265"/>
      <c r="RVM87" s="266"/>
      <c r="RVN87" s="266"/>
      <c r="RVO87" s="267"/>
      <c r="RVP87" s="210"/>
      <c r="RVQ87" s="268"/>
      <c r="RVR87" s="210"/>
      <c r="RVS87" s="210"/>
      <c r="RVT87" s="210"/>
      <c r="RVU87" s="210"/>
      <c r="RVV87" s="265"/>
      <c r="RVW87" s="266"/>
      <c r="RVX87" s="266"/>
      <c r="RVY87" s="267"/>
      <c r="RVZ87" s="210"/>
      <c r="RWA87" s="268"/>
      <c r="RWB87" s="210"/>
      <c r="RWC87" s="210"/>
      <c r="RWD87" s="210"/>
      <c r="RWE87" s="210"/>
      <c r="RWF87" s="265"/>
      <c r="RWG87" s="266"/>
      <c r="RWH87" s="266"/>
      <c r="RWI87" s="267"/>
      <c r="RWJ87" s="210"/>
      <c r="RWK87" s="268"/>
      <c r="RWL87" s="210"/>
      <c r="RWM87" s="210"/>
      <c r="RWN87" s="210"/>
      <c r="RWO87" s="210"/>
      <c r="RWP87" s="265"/>
      <c r="RWQ87" s="266"/>
      <c r="RWR87" s="266"/>
      <c r="RWS87" s="267"/>
      <c r="RWT87" s="210"/>
      <c r="RWU87" s="268"/>
      <c r="RWV87" s="210"/>
      <c r="RWW87" s="210"/>
      <c r="RWX87" s="210"/>
      <c r="RWY87" s="210"/>
      <c r="RWZ87" s="265"/>
      <c r="RXA87" s="266"/>
      <c r="RXB87" s="266"/>
      <c r="RXC87" s="267"/>
      <c r="RXD87" s="210"/>
      <c r="RXE87" s="268"/>
      <c r="RXF87" s="210"/>
      <c r="RXG87" s="210"/>
      <c r="RXH87" s="210"/>
      <c r="RXI87" s="210"/>
      <c r="RXJ87" s="265"/>
      <c r="RXK87" s="266"/>
      <c r="RXL87" s="266"/>
      <c r="RXM87" s="267"/>
      <c r="RXN87" s="210"/>
      <c r="RXO87" s="268"/>
      <c r="RXP87" s="210"/>
      <c r="RXQ87" s="210"/>
      <c r="RXR87" s="210"/>
      <c r="RXS87" s="210"/>
      <c r="RXT87" s="265"/>
      <c r="RXU87" s="266"/>
      <c r="RXV87" s="266"/>
      <c r="RXW87" s="267"/>
      <c r="RXX87" s="210"/>
      <c r="RXY87" s="268"/>
      <c r="RXZ87" s="210"/>
      <c r="RYA87" s="210"/>
      <c r="RYB87" s="210"/>
      <c r="RYC87" s="210"/>
      <c r="RYD87" s="265"/>
      <c r="RYE87" s="266"/>
      <c r="RYF87" s="266"/>
      <c r="RYG87" s="267"/>
      <c r="RYH87" s="210"/>
      <c r="RYI87" s="268"/>
      <c r="RYJ87" s="210"/>
      <c r="RYK87" s="210"/>
      <c r="RYL87" s="210"/>
      <c r="RYM87" s="210"/>
      <c r="RYN87" s="265"/>
      <c r="RYO87" s="266"/>
      <c r="RYP87" s="266"/>
      <c r="RYQ87" s="267"/>
      <c r="RYR87" s="210"/>
      <c r="RYS87" s="268"/>
      <c r="RYT87" s="210"/>
      <c r="RYU87" s="210"/>
      <c r="RYV87" s="210"/>
      <c r="RYW87" s="210"/>
      <c r="RYX87" s="265"/>
      <c r="RYY87" s="266"/>
      <c r="RYZ87" s="266"/>
      <c r="RZA87" s="267"/>
      <c r="RZB87" s="210"/>
      <c r="RZC87" s="268"/>
      <c r="RZD87" s="210"/>
      <c r="RZE87" s="210"/>
      <c r="RZF87" s="210"/>
      <c r="RZG87" s="210"/>
      <c r="RZH87" s="265"/>
      <c r="RZI87" s="266"/>
      <c r="RZJ87" s="266"/>
      <c r="RZK87" s="267"/>
      <c r="RZL87" s="210"/>
      <c r="RZM87" s="268"/>
      <c r="RZN87" s="210"/>
      <c r="RZO87" s="210"/>
      <c r="RZP87" s="210"/>
      <c r="RZQ87" s="210"/>
      <c r="RZR87" s="265"/>
      <c r="RZS87" s="266"/>
      <c r="RZT87" s="266"/>
      <c r="RZU87" s="267"/>
      <c r="RZV87" s="210"/>
      <c r="RZW87" s="268"/>
      <c r="RZX87" s="210"/>
      <c r="RZY87" s="210"/>
      <c r="RZZ87" s="210"/>
      <c r="SAA87" s="210"/>
      <c r="SAB87" s="265"/>
      <c r="SAC87" s="266"/>
      <c r="SAD87" s="266"/>
      <c r="SAE87" s="267"/>
      <c r="SAF87" s="210"/>
      <c r="SAG87" s="268"/>
      <c r="SAH87" s="210"/>
      <c r="SAI87" s="210"/>
      <c r="SAJ87" s="210"/>
      <c r="SAK87" s="210"/>
      <c r="SAL87" s="265"/>
      <c r="SAM87" s="266"/>
      <c r="SAN87" s="266"/>
      <c r="SAO87" s="267"/>
      <c r="SAP87" s="210"/>
      <c r="SAQ87" s="268"/>
      <c r="SAR87" s="210"/>
      <c r="SAS87" s="210"/>
      <c r="SAT87" s="210"/>
      <c r="SAU87" s="210"/>
      <c r="SAV87" s="265"/>
      <c r="SAW87" s="266"/>
      <c r="SAX87" s="266"/>
      <c r="SAY87" s="267"/>
      <c r="SAZ87" s="210"/>
      <c r="SBA87" s="268"/>
      <c r="SBB87" s="210"/>
      <c r="SBC87" s="210"/>
      <c r="SBD87" s="210"/>
      <c r="SBE87" s="210"/>
      <c r="SBF87" s="265"/>
      <c r="SBG87" s="266"/>
      <c r="SBH87" s="266"/>
      <c r="SBI87" s="267"/>
      <c r="SBJ87" s="210"/>
      <c r="SBK87" s="268"/>
      <c r="SBL87" s="210"/>
      <c r="SBM87" s="210"/>
      <c r="SBN87" s="210"/>
      <c r="SBO87" s="210"/>
      <c r="SBP87" s="265"/>
      <c r="SBQ87" s="266"/>
      <c r="SBR87" s="266"/>
      <c r="SBS87" s="267"/>
      <c r="SBT87" s="210"/>
      <c r="SBU87" s="268"/>
      <c r="SBV87" s="210"/>
      <c r="SBW87" s="210"/>
      <c r="SBX87" s="210"/>
      <c r="SBY87" s="210"/>
      <c r="SBZ87" s="265"/>
      <c r="SCA87" s="266"/>
      <c r="SCB87" s="266"/>
      <c r="SCC87" s="267"/>
      <c r="SCD87" s="210"/>
      <c r="SCE87" s="268"/>
      <c r="SCF87" s="210"/>
      <c r="SCG87" s="210"/>
      <c r="SCH87" s="210"/>
      <c r="SCI87" s="210"/>
      <c r="SCJ87" s="265"/>
      <c r="SCK87" s="266"/>
      <c r="SCL87" s="266"/>
      <c r="SCM87" s="267"/>
      <c r="SCN87" s="210"/>
      <c r="SCO87" s="268"/>
      <c r="SCP87" s="210"/>
      <c r="SCQ87" s="210"/>
      <c r="SCR87" s="210"/>
      <c r="SCS87" s="210"/>
      <c r="SCT87" s="265"/>
      <c r="SCU87" s="266"/>
      <c r="SCV87" s="266"/>
      <c r="SCW87" s="267"/>
      <c r="SCX87" s="210"/>
      <c r="SCY87" s="268"/>
      <c r="SCZ87" s="210"/>
      <c r="SDA87" s="210"/>
      <c r="SDB87" s="210"/>
      <c r="SDC87" s="210"/>
      <c r="SDD87" s="265"/>
      <c r="SDE87" s="266"/>
      <c r="SDF87" s="266"/>
      <c r="SDG87" s="267"/>
      <c r="SDH87" s="210"/>
      <c r="SDI87" s="268"/>
      <c r="SDJ87" s="210"/>
      <c r="SDK87" s="210"/>
      <c r="SDL87" s="210"/>
      <c r="SDM87" s="210"/>
      <c r="SDN87" s="265"/>
      <c r="SDO87" s="266"/>
      <c r="SDP87" s="266"/>
      <c r="SDQ87" s="267"/>
      <c r="SDR87" s="210"/>
      <c r="SDS87" s="268"/>
      <c r="SDT87" s="210"/>
      <c r="SDU87" s="210"/>
      <c r="SDV87" s="210"/>
      <c r="SDW87" s="210"/>
      <c r="SDX87" s="265"/>
      <c r="SDY87" s="266"/>
      <c r="SDZ87" s="266"/>
      <c r="SEA87" s="267"/>
      <c r="SEB87" s="210"/>
      <c r="SEC87" s="268"/>
      <c r="SED87" s="210"/>
      <c r="SEE87" s="210"/>
      <c r="SEF87" s="210"/>
      <c r="SEG87" s="210"/>
      <c r="SEH87" s="265"/>
      <c r="SEI87" s="266"/>
      <c r="SEJ87" s="266"/>
      <c r="SEK87" s="267"/>
      <c r="SEL87" s="210"/>
      <c r="SEM87" s="268"/>
      <c r="SEN87" s="210"/>
      <c r="SEO87" s="210"/>
      <c r="SEP87" s="210"/>
      <c r="SEQ87" s="210"/>
      <c r="SER87" s="265"/>
      <c r="SES87" s="266"/>
      <c r="SET87" s="266"/>
      <c r="SEU87" s="267"/>
      <c r="SEV87" s="210"/>
      <c r="SEW87" s="268"/>
      <c r="SEX87" s="210"/>
      <c r="SEY87" s="210"/>
      <c r="SEZ87" s="210"/>
      <c r="SFA87" s="210"/>
      <c r="SFB87" s="265"/>
      <c r="SFC87" s="266"/>
      <c r="SFD87" s="266"/>
      <c r="SFE87" s="267"/>
      <c r="SFF87" s="210"/>
      <c r="SFG87" s="268"/>
      <c r="SFH87" s="210"/>
      <c r="SFI87" s="210"/>
      <c r="SFJ87" s="210"/>
      <c r="SFK87" s="210"/>
      <c r="SFL87" s="265"/>
      <c r="SFM87" s="266"/>
      <c r="SFN87" s="266"/>
      <c r="SFO87" s="267"/>
      <c r="SFP87" s="210"/>
      <c r="SFQ87" s="268"/>
      <c r="SFR87" s="210"/>
      <c r="SFS87" s="210"/>
      <c r="SFT87" s="210"/>
      <c r="SFU87" s="210"/>
      <c r="SFV87" s="265"/>
      <c r="SFW87" s="266"/>
      <c r="SFX87" s="266"/>
      <c r="SFY87" s="267"/>
      <c r="SFZ87" s="210"/>
      <c r="SGA87" s="268"/>
      <c r="SGB87" s="210"/>
      <c r="SGC87" s="210"/>
      <c r="SGD87" s="210"/>
      <c r="SGE87" s="210"/>
      <c r="SGF87" s="265"/>
      <c r="SGG87" s="266"/>
      <c r="SGH87" s="266"/>
      <c r="SGI87" s="267"/>
      <c r="SGJ87" s="210"/>
      <c r="SGK87" s="268"/>
      <c r="SGL87" s="210"/>
      <c r="SGM87" s="210"/>
      <c r="SGN87" s="210"/>
      <c r="SGO87" s="210"/>
      <c r="SGP87" s="265"/>
      <c r="SGQ87" s="266"/>
      <c r="SGR87" s="266"/>
      <c r="SGS87" s="267"/>
      <c r="SGT87" s="210"/>
      <c r="SGU87" s="268"/>
      <c r="SGV87" s="210"/>
      <c r="SGW87" s="210"/>
      <c r="SGX87" s="210"/>
      <c r="SGY87" s="210"/>
      <c r="SGZ87" s="265"/>
      <c r="SHA87" s="266"/>
      <c r="SHB87" s="266"/>
      <c r="SHC87" s="267"/>
      <c r="SHD87" s="210"/>
      <c r="SHE87" s="268"/>
      <c r="SHF87" s="210"/>
      <c r="SHG87" s="210"/>
      <c r="SHH87" s="210"/>
      <c r="SHI87" s="210"/>
      <c r="SHJ87" s="265"/>
      <c r="SHK87" s="266"/>
      <c r="SHL87" s="266"/>
      <c r="SHM87" s="267"/>
      <c r="SHN87" s="210"/>
      <c r="SHO87" s="268"/>
      <c r="SHP87" s="210"/>
      <c r="SHQ87" s="210"/>
      <c r="SHR87" s="210"/>
      <c r="SHS87" s="210"/>
      <c r="SHT87" s="265"/>
      <c r="SHU87" s="266"/>
      <c r="SHV87" s="266"/>
      <c r="SHW87" s="267"/>
      <c r="SHX87" s="210"/>
      <c r="SHY87" s="268"/>
      <c r="SHZ87" s="210"/>
      <c r="SIA87" s="210"/>
      <c r="SIB87" s="210"/>
      <c r="SIC87" s="210"/>
      <c r="SID87" s="265"/>
      <c r="SIE87" s="266"/>
      <c r="SIF87" s="266"/>
      <c r="SIG87" s="267"/>
      <c r="SIH87" s="210"/>
      <c r="SII87" s="268"/>
      <c r="SIJ87" s="210"/>
      <c r="SIK87" s="210"/>
      <c r="SIL87" s="210"/>
      <c r="SIM87" s="210"/>
      <c r="SIN87" s="265"/>
      <c r="SIO87" s="266"/>
      <c r="SIP87" s="266"/>
      <c r="SIQ87" s="267"/>
      <c r="SIR87" s="210"/>
      <c r="SIS87" s="268"/>
      <c r="SIT87" s="210"/>
      <c r="SIU87" s="210"/>
      <c r="SIV87" s="210"/>
      <c r="SIW87" s="210"/>
      <c r="SIX87" s="265"/>
      <c r="SIY87" s="266"/>
      <c r="SIZ87" s="266"/>
      <c r="SJA87" s="267"/>
      <c r="SJB87" s="210"/>
      <c r="SJC87" s="268"/>
      <c r="SJD87" s="210"/>
      <c r="SJE87" s="210"/>
      <c r="SJF87" s="210"/>
      <c r="SJG87" s="210"/>
      <c r="SJH87" s="265"/>
      <c r="SJI87" s="266"/>
      <c r="SJJ87" s="266"/>
      <c r="SJK87" s="267"/>
      <c r="SJL87" s="210"/>
      <c r="SJM87" s="268"/>
      <c r="SJN87" s="210"/>
      <c r="SJO87" s="210"/>
      <c r="SJP87" s="210"/>
      <c r="SJQ87" s="210"/>
      <c r="SJR87" s="265"/>
      <c r="SJS87" s="266"/>
      <c r="SJT87" s="266"/>
      <c r="SJU87" s="267"/>
      <c r="SJV87" s="210"/>
      <c r="SJW87" s="268"/>
      <c r="SJX87" s="210"/>
      <c r="SJY87" s="210"/>
      <c r="SJZ87" s="210"/>
      <c r="SKA87" s="210"/>
      <c r="SKB87" s="265"/>
      <c r="SKC87" s="266"/>
      <c r="SKD87" s="266"/>
      <c r="SKE87" s="267"/>
      <c r="SKF87" s="210"/>
      <c r="SKG87" s="268"/>
      <c r="SKH87" s="210"/>
      <c r="SKI87" s="210"/>
      <c r="SKJ87" s="210"/>
      <c r="SKK87" s="210"/>
      <c r="SKL87" s="265"/>
      <c r="SKM87" s="266"/>
      <c r="SKN87" s="266"/>
      <c r="SKO87" s="267"/>
      <c r="SKP87" s="210"/>
      <c r="SKQ87" s="268"/>
      <c r="SKR87" s="210"/>
      <c r="SKS87" s="210"/>
      <c r="SKT87" s="210"/>
      <c r="SKU87" s="210"/>
      <c r="SKV87" s="265"/>
      <c r="SKW87" s="266"/>
      <c r="SKX87" s="266"/>
      <c r="SKY87" s="267"/>
      <c r="SKZ87" s="210"/>
      <c r="SLA87" s="268"/>
      <c r="SLB87" s="210"/>
      <c r="SLC87" s="210"/>
      <c r="SLD87" s="210"/>
      <c r="SLE87" s="210"/>
      <c r="SLF87" s="265"/>
      <c r="SLG87" s="266"/>
      <c r="SLH87" s="266"/>
      <c r="SLI87" s="267"/>
      <c r="SLJ87" s="210"/>
      <c r="SLK87" s="268"/>
      <c r="SLL87" s="210"/>
      <c r="SLM87" s="210"/>
      <c r="SLN87" s="210"/>
      <c r="SLO87" s="210"/>
      <c r="SLP87" s="265"/>
      <c r="SLQ87" s="266"/>
      <c r="SLR87" s="266"/>
      <c r="SLS87" s="267"/>
      <c r="SLT87" s="210"/>
      <c r="SLU87" s="268"/>
      <c r="SLV87" s="210"/>
      <c r="SLW87" s="210"/>
      <c r="SLX87" s="210"/>
      <c r="SLY87" s="210"/>
      <c r="SLZ87" s="265"/>
      <c r="SMA87" s="266"/>
      <c r="SMB87" s="266"/>
      <c r="SMC87" s="267"/>
      <c r="SMD87" s="210"/>
      <c r="SME87" s="268"/>
      <c r="SMF87" s="210"/>
      <c r="SMG87" s="210"/>
      <c r="SMH87" s="210"/>
      <c r="SMI87" s="210"/>
      <c r="SMJ87" s="265"/>
      <c r="SMK87" s="266"/>
      <c r="SML87" s="266"/>
      <c r="SMM87" s="267"/>
      <c r="SMN87" s="210"/>
      <c r="SMO87" s="268"/>
      <c r="SMP87" s="210"/>
      <c r="SMQ87" s="210"/>
      <c r="SMR87" s="210"/>
      <c r="SMS87" s="210"/>
      <c r="SMT87" s="265"/>
      <c r="SMU87" s="266"/>
      <c r="SMV87" s="266"/>
      <c r="SMW87" s="267"/>
      <c r="SMX87" s="210"/>
      <c r="SMY87" s="268"/>
      <c r="SMZ87" s="210"/>
      <c r="SNA87" s="210"/>
      <c r="SNB87" s="210"/>
      <c r="SNC87" s="210"/>
      <c r="SND87" s="265"/>
      <c r="SNE87" s="266"/>
      <c r="SNF87" s="266"/>
      <c r="SNG87" s="267"/>
      <c r="SNH87" s="210"/>
      <c r="SNI87" s="268"/>
      <c r="SNJ87" s="210"/>
      <c r="SNK87" s="210"/>
      <c r="SNL87" s="210"/>
      <c r="SNM87" s="210"/>
      <c r="SNN87" s="265"/>
      <c r="SNO87" s="266"/>
      <c r="SNP87" s="266"/>
      <c r="SNQ87" s="267"/>
      <c r="SNR87" s="210"/>
      <c r="SNS87" s="268"/>
      <c r="SNT87" s="210"/>
      <c r="SNU87" s="210"/>
      <c r="SNV87" s="210"/>
      <c r="SNW87" s="210"/>
      <c r="SNX87" s="265"/>
      <c r="SNY87" s="266"/>
      <c r="SNZ87" s="266"/>
      <c r="SOA87" s="267"/>
      <c r="SOB87" s="210"/>
      <c r="SOC87" s="268"/>
      <c r="SOD87" s="210"/>
      <c r="SOE87" s="210"/>
      <c r="SOF87" s="210"/>
      <c r="SOG87" s="210"/>
      <c r="SOH87" s="265"/>
      <c r="SOI87" s="266"/>
      <c r="SOJ87" s="266"/>
      <c r="SOK87" s="267"/>
      <c r="SOL87" s="210"/>
      <c r="SOM87" s="268"/>
      <c r="SON87" s="210"/>
      <c r="SOO87" s="210"/>
      <c r="SOP87" s="210"/>
      <c r="SOQ87" s="210"/>
      <c r="SOR87" s="265"/>
      <c r="SOS87" s="266"/>
      <c r="SOT87" s="266"/>
      <c r="SOU87" s="267"/>
      <c r="SOV87" s="210"/>
      <c r="SOW87" s="268"/>
      <c r="SOX87" s="210"/>
      <c r="SOY87" s="210"/>
      <c r="SOZ87" s="210"/>
      <c r="SPA87" s="210"/>
      <c r="SPB87" s="265"/>
      <c r="SPC87" s="266"/>
      <c r="SPD87" s="266"/>
      <c r="SPE87" s="267"/>
      <c r="SPF87" s="210"/>
      <c r="SPG87" s="268"/>
      <c r="SPH87" s="210"/>
      <c r="SPI87" s="210"/>
      <c r="SPJ87" s="210"/>
      <c r="SPK87" s="210"/>
      <c r="SPL87" s="265"/>
      <c r="SPM87" s="266"/>
      <c r="SPN87" s="266"/>
      <c r="SPO87" s="267"/>
      <c r="SPP87" s="210"/>
      <c r="SPQ87" s="268"/>
      <c r="SPR87" s="210"/>
      <c r="SPS87" s="210"/>
      <c r="SPT87" s="210"/>
      <c r="SPU87" s="210"/>
      <c r="SPV87" s="265"/>
      <c r="SPW87" s="266"/>
      <c r="SPX87" s="266"/>
      <c r="SPY87" s="267"/>
      <c r="SPZ87" s="210"/>
      <c r="SQA87" s="268"/>
      <c r="SQB87" s="210"/>
      <c r="SQC87" s="210"/>
      <c r="SQD87" s="210"/>
      <c r="SQE87" s="210"/>
      <c r="SQF87" s="265"/>
      <c r="SQG87" s="266"/>
      <c r="SQH87" s="266"/>
      <c r="SQI87" s="267"/>
      <c r="SQJ87" s="210"/>
      <c r="SQK87" s="268"/>
      <c r="SQL87" s="210"/>
      <c r="SQM87" s="210"/>
      <c r="SQN87" s="210"/>
      <c r="SQO87" s="210"/>
      <c r="SQP87" s="265"/>
      <c r="SQQ87" s="266"/>
      <c r="SQR87" s="266"/>
      <c r="SQS87" s="267"/>
      <c r="SQT87" s="210"/>
      <c r="SQU87" s="268"/>
      <c r="SQV87" s="210"/>
      <c r="SQW87" s="210"/>
      <c r="SQX87" s="210"/>
      <c r="SQY87" s="210"/>
      <c r="SQZ87" s="265"/>
      <c r="SRA87" s="266"/>
      <c r="SRB87" s="266"/>
      <c r="SRC87" s="267"/>
      <c r="SRD87" s="210"/>
      <c r="SRE87" s="268"/>
      <c r="SRF87" s="210"/>
      <c r="SRG87" s="210"/>
      <c r="SRH87" s="210"/>
      <c r="SRI87" s="210"/>
      <c r="SRJ87" s="265"/>
      <c r="SRK87" s="266"/>
      <c r="SRL87" s="266"/>
      <c r="SRM87" s="267"/>
      <c r="SRN87" s="210"/>
      <c r="SRO87" s="268"/>
      <c r="SRP87" s="210"/>
      <c r="SRQ87" s="210"/>
      <c r="SRR87" s="210"/>
      <c r="SRS87" s="210"/>
      <c r="SRT87" s="265"/>
      <c r="SRU87" s="266"/>
      <c r="SRV87" s="266"/>
      <c r="SRW87" s="267"/>
      <c r="SRX87" s="210"/>
      <c r="SRY87" s="268"/>
      <c r="SRZ87" s="210"/>
      <c r="SSA87" s="210"/>
      <c r="SSB87" s="210"/>
      <c r="SSC87" s="210"/>
      <c r="SSD87" s="265"/>
      <c r="SSE87" s="266"/>
      <c r="SSF87" s="266"/>
      <c r="SSG87" s="267"/>
      <c r="SSH87" s="210"/>
      <c r="SSI87" s="268"/>
      <c r="SSJ87" s="210"/>
      <c r="SSK87" s="210"/>
      <c r="SSL87" s="210"/>
      <c r="SSM87" s="210"/>
      <c r="SSN87" s="265"/>
      <c r="SSO87" s="266"/>
      <c r="SSP87" s="266"/>
      <c r="SSQ87" s="267"/>
      <c r="SSR87" s="210"/>
      <c r="SSS87" s="268"/>
      <c r="SST87" s="210"/>
      <c r="SSU87" s="210"/>
      <c r="SSV87" s="210"/>
      <c r="SSW87" s="210"/>
      <c r="SSX87" s="265"/>
      <c r="SSY87" s="266"/>
      <c r="SSZ87" s="266"/>
      <c r="STA87" s="267"/>
      <c r="STB87" s="210"/>
      <c r="STC87" s="268"/>
      <c r="STD87" s="210"/>
      <c r="STE87" s="210"/>
      <c r="STF87" s="210"/>
      <c r="STG87" s="210"/>
      <c r="STH87" s="265"/>
      <c r="STI87" s="266"/>
      <c r="STJ87" s="266"/>
      <c r="STK87" s="267"/>
      <c r="STL87" s="210"/>
      <c r="STM87" s="268"/>
      <c r="STN87" s="210"/>
      <c r="STO87" s="210"/>
      <c r="STP87" s="210"/>
      <c r="STQ87" s="210"/>
      <c r="STR87" s="265"/>
      <c r="STS87" s="266"/>
      <c r="STT87" s="266"/>
      <c r="STU87" s="267"/>
      <c r="STV87" s="210"/>
      <c r="STW87" s="268"/>
      <c r="STX87" s="210"/>
      <c r="STY87" s="210"/>
      <c r="STZ87" s="210"/>
      <c r="SUA87" s="210"/>
      <c r="SUB87" s="265"/>
      <c r="SUC87" s="266"/>
      <c r="SUD87" s="266"/>
      <c r="SUE87" s="267"/>
      <c r="SUF87" s="210"/>
      <c r="SUG87" s="268"/>
      <c r="SUH87" s="210"/>
      <c r="SUI87" s="210"/>
      <c r="SUJ87" s="210"/>
      <c r="SUK87" s="210"/>
      <c r="SUL87" s="265"/>
      <c r="SUM87" s="266"/>
      <c r="SUN87" s="266"/>
      <c r="SUO87" s="267"/>
      <c r="SUP87" s="210"/>
      <c r="SUQ87" s="268"/>
      <c r="SUR87" s="210"/>
      <c r="SUS87" s="210"/>
      <c r="SUT87" s="210"/>
      <c r="SUU87" s="210"/>
      <c r="SUV87" s="265"/>
      <c r="SUW87" s="266"/>
      <c r="SUX87" s="266"/>
      <c r="SUY87" s="267"/>
      <c r="SUZ87" s="210"/>
      <c r="SVA87" s="268"/>
      <c r="SVB87" s="210"/>
      <c r="SVC87" s="210"/>
      <c r="SVD87" s="210"/>
      <c r="SVE87" s="210"/>
      <c r="SVF87" s="265"/>
      <c r="SVG87" s="266"/>
      <c r="SVH87" s="266"/>
      <c r="SVI87" s="267"/>
      <c r="SVJ87" s="210"/>
      <c r="SVK87" s="268"/>
      <c r="SVL87" s="210"/>
      <c r="SVM87" s="210"/>
      <c r="SVN87" s="210"/>
      <c r="SVO87" s="210"/>
      <c r="SVP87" s="265"/>
      <c r="SVQ87" s="266"/>
      <c r="SVR87" s="266"/>
      <c r="SVS87" s="267"/>
      <c r="SVT87" s="210"/>
      <c r="SVU87" s="268"/>
      <c r="SVV87" s="210"/>
      <c r="SVW87" s="210"/>
      <c r="SVX87" s="210"/>
      <c r="SVY87" s="210"/>
      <c r="SVZ87" s="265"/>
      <c r="SWA87" s="266"/>
      <c r="SWB87" s="266"/>
      <c r="SWC87" s="267"/>
      <c r="SWD87" s="210"/>
      <c r="SWE87" s="268"/>
      <c r="SWF87" s="210"/>
      <c r="SWG87" s="210"/>
      <c r="SWH87" s="210"/>
      <c r="SWI87" s="210"/>
      <c r="SWJ87" s="265"/>
      <c r="SWK87" s="266"/>
      <c r="SWL87" s="266"/>
      <c r="SWM87" s="267"/>
      <c r="SWN87" s="210"/>
      <c r="SWO87" s="268"/>
      <c r="SWP87" s="210"/>
      <c r="SWQ87" s="210"/>
      <c r="SWR87" s="210"/>
      <c r="SWS87" s="210"/>
      <c r="SWT87" s="265"/>
      <c r="SWU87" s="266"/>
      <c r="SWV87" s="266"/>
      <c r="SWW87" s="267"/>
      <c r="SWX87" s="210"/>
      <c r="SWY87" s="268"/>
      <c r="SWZ87" s="210"/>
      <c r="SXA87" s="210"/>
      <c r="SXB87" s="210"/>
      <c r="SXC87" s="210"/>
      <c r="SXD87" s="265"/>
      <c r="SXE87" s="266"/>
      <c r="SXF87" s="266"/>
      <c r="SXG87" s="267"/>
      <c r="SXH87" s="210"/>
      <c r="SXI87" s="268"/>
      <c r="SXJ87" s="210"/>
      <c r="SXK87" s="210"/>
      <c r="SXL87" s="210"/>
      <c r="SXM87" s="210"/>
      <c r="SXN87" s="265"/>
      <c r="SXO87" s="266"/>
      <c r="SXP87" s="266"/>
      <c r="SXQ87" s="267"/>
      <c r="SXR87" s="210"/>
      <c r="SXS87" s="268"/>
      <c r="SXT87" s="210"/>
      <c r="SXU87" s="210"/>
      <c r="SXV87" s="210"/>
      <c r="SXW87" s="210"/>
      <c r="SXX87" s="265"/>
      <c r="SXY87" s="266"/>
      <c r="SXZ87" s="266"/>
      <c r="SYA87" s="267"/>
      <c r="SYB87" s="210"/>
      <c r="SYC87" s="268"/>
      <c r="SYD87" s="210"/>
      <c r="SYE87" s="210"/>
      <c r="SYF87" s="210"/>
      <c r="SYG87" s="210"/>
      <c r="SYH87" s="265"/>
      <c r="SYI87" s="266"/>
      <c r="SYJ87" s="266"/>
      <c r="SYK87" s="267"/>
      <c r="SYL87" s="210"/>
      <c r="SYM87" s="268"/>
      <c r="SYN87" s="210"/>
      <c r="SYO87" s="210"/>
      <c r="SYP87" s="210"/>
      <c r="SYQ87" s="210"/>
      <c r="SYR87" s="265"/>
      <c r="SYS87" s="266"/>
      <c r="SYT87" s="266"/>
      <c r="SYU87" s="267"/>
      <c r="SYV87" s="210"/>
      <c r="SYW87" s="268"/>
      <c r="SYX87" s="210"/>
      <c r="SYY87" s="210"/>
      <c r="SYZ87" s="210"/>
      <c r="SZA87" s="210"/>
      <c r="SZB87" s="265"/>
      <c r="SZC87" s="266"/>
      <c r="SZD87" s="266"/>
      <c r="SZE87" s="267"/>
      <c r="SZF87" s="210"/>
      <c r="SZG87" s="268"/>
      <c r="SZH87" s="210"/>
      <c r="SZI87" s="210"/>
      <c r="SZJ87" s="210"/>
      <c r="SZK87" s="210"/>
      <c r="SZL87" s="265"/>
      <c r="SZM87" s="266"/>
      <c r="SZN87" s="266"/>
      <c r="SZO87" s="267"/>
      <c r="SZP87" s="210"/>
      <c r="SZQ87" s="268"/>
      <c r="SZR87" s="210"/>
      <c r="SZS87" s="210"/>
      <c r="SZT87" s="210"/>
      <c r="SZU87" s="210"/>
      <c r="SZV87" s="265"/>
      <c r="SZW87" s="266"/>
      <c r="SZX87" s="266"/>
      <c r="SZY87" s="267"/>
      <c r="SZZ87" s="210"/>
      <c r="TAA87" s="268"/>
      <c r="TAB87" s="210"/>
      <c r="TAC87" s="210"/>
      <c r="TAD87" s="210"/>
      <c r="TAE87" s="210"/>
      <c r="TAF87" s="265"/>
      <c r="TAG87" s="266"/>
      <c r="TAH87" s="266"/>
      <c r="TAI87" s="267"/>
      <c r="TAJ87" s="210"/>
      <c r="TAK87" s="268"/>
      <c r="TAL87" s="210"/>
      <c r="TAM87" s="210"/>
      <c r="TAN87" s="210"/>
      <c r="TAO87" s="210"/>
      <c r="TAP87" s="265"/>
      <c r="TAQ87" s="266"/>
      <c r="TAR87" s="266"/>
      <c r="TAS87" s="267"/>
      <c r="TAT87" s="210"/>
      <c r="TAU87" s="268"/>
      <c r="TAV87" s="210"/>
      <c r="TAW87" s="210"/>
      <c r="TAX87" s="210"/>
      <c r="TAY87" s="210"/>
      <c r="TAZ87" s="265"/>
      <c r="TBA87" s="266"/>
      <c r="TBB87" s="266"/>
      <c r="TBC87" s="267"/>
      <c r="TBD87" s="210"/>
      <c r="TBE87" s="268"/>
      <c r="TBF87" s="210"/>
      <c r="TBG87" s="210"/>
      <c r="TBH87" s="210"/>
      <c r="TBI87" s="210"/>
      <c r="TBJ87" s="265"/>
      <c r="TBK87" s="266"/>
      <c r="TBL87" s="266"/>
      <c r="TBM87" s="267"/>
      <c r="TBN87" s="210"/>
      <c r="TBO87" s="268"/>
      <c r="TBP87" s="210"/>
      <c r="TBQ87" s="210"/>
      <c r="TBR87" s="210"/>
      <c r="TBS87" s="210"/>
      <c r="TBT87" s="265"/>
      <c r="TBU87" s="266"/>
      <c r="TBV87" s="266"/>
      <c r="TBW87" s="267"/>
      <c r="TBX87" s="210"/>
      <c r="TBY87" s="268"/>
      <c r="TBZ87" s="210"/>
      <c r="TCA87" s="210"/>
      <c r="TCB87" s="210"/>
      <c r="TCC87" s="210"/>
      <c r="TCD87" s="265"/>
      <c r="TCE87" s="266"/>
      <c r="TCF87" s="266"/>
      <c r="TCG87" s="267"/>
      <c r="TCH87" s="210"/>
      <c r="TCI87" s="268"/>
      <c r="TCJ87" s="210"/>
      <c r="TCK87" s="210"/>
      <c r="TCL87" s="210"/>
      <c r="TCM87" s="210"/>
      <c r="TCN87" s="265"/>
      <c r="TCO87" s="266"/>
      <c r="TCP87" s="266"/>
      <c r="TCQ87" s="267"/>
      <c r="TCR87" s="210"/>
      <c r="TCS87" s="268"/>
      <c r="TCT87" s="210"/>
      <c r="TCU87" s="210"/>
      <c r="TCV87" s="210"/>
      <c r="TCW87" s="210"/>
      <c r="TCX87" s="265"/>
      <c r="TCY87" s="266"/>
      <c r="TCZ87" s="266"/>
      <c r="TDA87" s="267"/>
      <c r="TDB87" s="210"/>
      <c r="TDC87" s="268"/>
      <c r="TDD87" s="210"/>
      <c r="TDE87" s="210"/>
      <c r="TDF87" s="210"/>
      <c r="TDG87" s="210"/>
      <c r="TDH87" s="265"/>
      <c r="TDI87" s="266"/>
      <c r="TDJ87" s="266"/>
      <c r="TDK87" s="267"/>
      <c r="TDL87" s="210"/>
      <c r="TDM87" s="268"/>
      <c r="TDN87" s="210"/>
      <c r="TDO87" s="210"/>
      <c r="TDP87" s="210"/>
      <c r="TDQ87" s="210"/>
      <c r="TDR87" s="265"/>
      <c r="TDS87" s="266"/>
      <c r="TDT87" s="266"/>
      <c r="TDU87" s="267"/>
      <c r="TDV87" s="210"/>
      <c r="TDW87" s="268"/>
      <c r="TDX87" s="210"/>
      <c r="TDY87" s="210"/>
      <c r="TDZ87" s="210"/>
      <c r="TEA87" s="210"/>
      <c r="TEB87" s="265"/>
      <c r="TEC87" s="266"/>
      <c r="TED87" s="266"/>
      <c r="TEE87" s="267"/>
      <c r="TEF87" s="210"/>
      <c r="TEG87" s="268"/>
      <c r="TEH87" s="210"/>
      <c r="TEI87" s="210"/>
      <c r="TEJ87" s="210"/>
      <c r="TEK87" s="210"/>
      <c r="TEL87" s="265"/>
      <c r="TEM87" s="266"/>
      <c r="TEN87" s="266"/>
      <c r="TEO87" s="267"/>
      <c r="TEP87" s="210"/>
      <c r="TEQ87" s="268"/>
      <c r="TER87" s="210"/>
      <c r="TES87" s="210"/>
      <c r="TET87" s="210"/>
      <c r="TEU87" s="210"/>
      <c r="TEV87" s="265"/>
      <c r="TEW87" s="266"/>
      <c r="TEX87" s="266"/>
      <c r="TEY87" s="267"/>
      <c r="TEZ87" s="210"/>
      <c r="TFA87" s="268"/>
      <c r="TFB87" s="210"/>
      <c r="TFC87" s="210"/>
      <c r="TFD87" s="210"/>
      <c r="TFE87" s="210"/>
      <c r="TFF87" s="265"/>
      <c r="TFG87" s="266"/>
      <c r="TFH87" s="266"/>
      <c r="TFI87" s="267"/>
      <c r="TFJ87" s="210"/>
      <c r="TFK87" s="268"/>
      <c r="TFL87" s="210"/>
      <c r="TFM87" s="210"/>
      <c r="TFN87" s="210"/>
      <c r="TFO87" s="210"/>
      <c r="TFP87" s="265"/>
      <c r="TFQ87" s="266"/>
      <c r="TFR87" s="266"/>
      <c r="TFS87" s="267"/>
      <c r="TFT87" s="210"/>
      <c r="TFU87" s="268"/>
      <c r="TFV87" s="210"/>
      <c r="TFW87" s="210"/>
      <c r="TFX87" s="210"/>
      <c r="TFY87" s="210"/>
      <c r="TFZ87" s="265"/>
      <c r="TGA87" s="266"/>
      <c r="TGB87" s="266"/>
      <c r="TGC87" s="267"/>
      <c r="TGD87" s="210"/>
      <c r="TGE87" s="268"/>
      <c r="TGF87" s="210"/>
      <c r="TGG87" s="210"/>
      <c r="TGH87" s="210"/>
      <c r="TGI87" s="210"/>
      <c r="TGJ87" s="265"/>
      <c r="TGK87" s="266"/>
      <c r="TGL87" s="266"/>
      <c r="TGM87" s="267"/>
      <c r="TGN87" s="210"/>
      <c r="TGO87" s="268"/>
      <c r="TGP87" s="210"/>
      <c r="TGQ87" s="210"/>
      <c r="TGR87" s="210"/>
      <c r="TGS87" s="210"/>
      <c r="TGT87" s="265"/>
      <c r="TGU87" s="266"/>
      <c r="TGV87" s="266"/>
      <c r="TGW87" s="267"/>
      <c r="TGX87" s="210"/>
      <c r="TGY87" s="268"/>
      <c r="TGZ87" s="210"/>
      <c r="THA87" s="210"/>
      <c r="THB87" s="210"/>
      <c r="THC87" s="210"/>
      <c r="THD87" s="265"/>
      <c r="THE87" s="266"/>
      <c r="THF87" s="266"/>
      <c r="THG87" s="267"/>
      <c r="THH87" s="210"/>
      <c r="THI87" s="268"/>
      <c r="THJ87" s="210"/>
      <c r="THK87" s="210"/>
      <c r="THL87" s="210"/>
      <c r="THM87" s="210"/>
      <c r="THN87" s="265"/>
      <c r="THO87" s="266"/>
      <c r="THP87" s="266"/>
      <c r="THQ87" s="267"/>
      <c r="THR87" s="210"/>
      <c r="THS87" s="268"/>
      <c r="THT87" s="210"/>
      <c r="THU87" s="210"/>
      <c r="THV87" s="210"/>
      <c r="THW87" s="210"/>
      <c r="THX87" s="265"/>
      <c r="THY87" s="266"/>
      <c r="THZ87" s="266"/>
      <c r="TIA87" s="267"/>
      <c r="TIB87" s="210"/>
      <c r="TIC87" s="268"/>
      <c r="TID87" s="210"/>
      <c r="TIE87" s="210"/>
      <c r="TIF87" s="210"/>
      <c r="TIG87" s="210"/>
      <c r="TIH87" s="265"/>
      <c r="TII87" s="266"/>
      <c r="TIJ87" s="266"/>
      <c r="TIK87" s="267"/>
      <c r="TIL87" s="210"/>
      <c r="TIM87" s="268"/>
      <c r="TIN87" s="210"/>
      <c r="TIO87" s="210"/>
      <c r="TIP87" s="210"/>
      <c r="TIQ87" s="210"/>
      <c r="TIR87" s="265"/>
      <c r="TIS87" s="266"/>
      <c r="TIT87" s="266"/>
      <c r="TIU87" s="267"/>
      <c r="TIV87" s="210"/>
      <c r="TIW87" s="268"/>
      <c r="TIX87" s="210"/>
      <c r="TIY87" s="210"/>
      <c r="TIZ87" s="210"/>
      <c r="TJA87" s="210"/>
      <c r="TJB87" s="265"/>
      <c r="TJC87" s="266"/>
      <c r="TJD87" s="266"/>
      <c r="TJE87" s="267"/>
      <c r="TJF87" s="210"/>
      <c r="TJG87" s="268"/>
      <c r="TJH87" s="210"/>
      <c r="TJI87" s="210"/>
      <c r="TJJ87" s="210"/>
      <c r="TJK87" s="210"/>
      <c r="TJL87" s="265"/>
      <c r="TJM87" s="266"/>
      <c r="TJN87" s="266"/>
      <c r="TJO87" s="267"/>
      <c r="TJP87" s="210"/>
      <c r="TJQ87" s="268"/>
      <c r="TJR87" s="210"/>
      <c r="TJS87" s="210"/>
      <c r="TJT87" s="210"/>
      <c r="TJU87" s="210"/>
      <c r="TJV87" s="265"/>
      <c r="TJW87" s="266"/>
      <c r="TJX87" s="266"/>
      <c r="TJY87" s="267"/>
      <c r="TJZ87" s="210"/>
      <c r="TKA87" s="268"/>
      <c r="TKB87" s="210"/>
      <c r="TKC87" s="210"/>
      <c r="TKD87" s="210"/>
      <c r="TKE87" s="210"/>
      <c r="TKF87" s="265"/>
      <c r="TKG87" s="266"/>
      <c r="TKH87" s="266"/>
      <c r="TKI87" s="267"/>
      <c r="TKJ87" s="210"/>
      <c r="TKK87" s="268"/>
      <c r="TKL87" s="210"/>
      <c r="TKM87" s="210"/>
      <c r="TKN87" s="210"/>
      <c r="TKO87" s="210"/>
      <c r="TKP87" s="265"/>
      <c r="TKQ87" s="266"/>
      <c r="TKR87" s="266"/>
      <c r="TKS87" s="267"/>
      <c r="TKT87" s="210"/>
      <c r="TKU87" s="268"/>
      <c r="TKV87" s="210"/>
      <c r="TKW87" s="210"/>
      <c r="TKX87" s="210"/>
      <c r="TKY87" s="210"/>
      <c r="TKZ87" s="265"/>
      <c r="TLA87" s="266"/>
      <c r="TLB87" s="266"/>
      <c r="TLC87" s="267"/>
      <c r="TLD87" s="210"/>
      <c r="TLE87" s="268"/>
      <c r="TLF87" s="210"/>
      <c r="TLG87" s="210"/>
      <c r="TLH87" s="210"/>
      <c r="TLI87" s="210"/>
      <c r="TLJ87" s="265"/>
      <c r="TLK87" s="266"/>
      <c r="TLL87" s="266"/>
      <c r="TLM87" s="267"/>
      <c r="TLN87" s="210"/>
      <c r="TLO87" s="268"/>
      <c r="TLP87" s="210"/>
      <c r="TLQ87" s="210"/>
      <c r="TLR87" s="210"/>
      <c r="TLS87" s="210"/>
      <c r="TLT87" s="265"/>
      <c r="TLU87" s="266"/>
      <c r="TLV87" s="266"/>
      <c r="TLW87" s="267"/>
      <c r="TLX87" s="210"/>
      <c r="TLY87" s="268"/>
      <c r="TLZ87" s="210"/>
      <c r="TMA87" s="210"/>
      <c r="TMB87" s="210"/>
      <c r="TMC87" s="210"/>
      <c r="TMD87" s="265"/>
      <c r="TME87" s="266"/>
      <c r="TMF87" s="266"/>
      <c r="TMG87" s="267"/>
      <c r="TMH87" s="210"/>
      <c r="TMI87" s="268"/>
      <c r="TMJ87" s="210"/>
      <c r="TMK87" s="210"/>
      <c r="TML87" s="210"/>
      <c r="TMM87" s="210"/>
      <c r="TMN87" s="265"/>
      <c r="TMO87" s="266"/>
      <c r="TMP87" s="266"/>
      <c r="TMQ87" s="267"/>
      <c r="TMR87" s="210"/>
      <c r="TMS87" s="268"/>
      <c r="TMT87" s="210"/>
      <c r="TMU87" s="210"/>
      <c r="TMV87" s="210"/>
      <c r="TMW87" s="210"/>
      <c r="TMX87" s="265"/>
      <c r="TMY87" s="266"/>
      <c r="TMZ87" s="266"/>
      <c r="TNA87" s="267"/>
      <c r="TNB87" s="210"/>
      <c r="TNC87" s="268"/>
      <c r="TND87" s="210"/>
      <c r="TNE87" s="210"/>
      <c r="TNF87" s="210"/>
      <c r="TNG87" s="210"/>
      <c r="TNH87" s="265"/>
      <c r="TNI87" s="266"/>
      <c r="TNJ87" s="266"/>
      <c r="TNK87" s="267"/>
      <c r="TNL87" s="210"/>
      <c r="TNM87" s="268"/>
      <c r="TNN87" s="210"/>
      <c r="TNO87" s="210"/>
      <c r="TNP87" s="210"/>
      <c r="TNQ87" s="210"/>
      <c r="TNR87" s="265"/>
      <c r="TNS87" s="266"/>
      <c r="TNT87" s="266"/>
      <c r="TNU87" s="267"/>
      <c r="TNV87" s="210"/>
      <c r="TNW87" s="268"/>
      <c r="TNX87" s="210"/>
      <c r="TNY87" s="210"/>
      <c r="TNZ87" s="210"/>
      <c r="TOA87" s="210"/>
      <c r="TOB87" s="265"/>
      <c r="TOC87" s="266"/>
      <c r="TOD87" s="266"/>
      <c r="TOE87" s="267"/>
      <c r="TOF87" s="210"/>
      <c r="TOG87" s="268"/>
      <c r="TOH87" s="210"/>
      <c r="TOI87" s="210"/>
      <c r="TOJ87" s="210"/>
      <c r="TOK87" s="210"/>
      <c r="TOL87" s="265"/>
      <c r="TOM87" s="266"/>
      <c r="TON87" s="266"/>
      <c r="TOO87" s="267"/>
      <c r="TOP87" s="210"/>
      <c r="TOQ87" s="268"/>
      <c r="TOR87" s="210"/>
      <c r="TOS87" s="210"/>
      <c r="TOT87" s="210"/>
      <c r="TOU87" s="210"/>
      <c r="TOV87" s="265"/>
      <c r="TOW87" s="266"/>
      <c r="TOX87" s="266"/>
      <c r="TOY87" s="267"/>
      <c r="TOZ87" s="210"/>
      <c r="TPA87" s="268"/>
      <c r="TPB87" s="210"/>
      <c r="TPC87" s="210"/>
      <c r="TPD87" s="210"/>
      <c r="TPE87" s="210"/>
      <c r="TPF87" s="265"/>
      <c r="TPG87" s="266"/>
      <c r="TPH87" s="266"/>
      <c r="TPI87" s="267"/>
      <c r="TPJ87" s="210"/>
      <c r="TPK87" s="268"/>
      <c r="TPL87" s="210"/>
      <c r="TPM87" s="210"/>
      <c r="TPN87" s="210"/>
      <c r="TPO87" s="210"/>
      <c r="TPP87" s="265"/>
      <c r="TPQ87" s="266"/>
      <c r="TPR87" s="266"/>
      <c r="TPS87" s="267"/>
      <c r="TPT87" s="210"/>
      <c r="TPU87" s="268"/>
      <c r="TPV87" s="210"/>
      <c r="TPW87" s="210"/>
      <c r="TPX87" s="210"/>
      <c r="TPY87" s="210"/>
      <c r="TPZ87" s="265"/>
      <c r="TQA87" s="266"/>
      <c r="TQB87" s="266"/>
      <c r="TQC87" s="267"/>
      <c r="TQD87" s="210"/>
      <c r="TQE87" s="268"/>
      <c r="TQF87" s="210"/>
      <c r="TQG87" s="210"/>
      <c r="TQH87" s="210"/>
      <c r="TQI87" s="210"/>
      <c r="TQJ87" s="265"/>
      <c r="TQK87" s="266"/>
      <c r="TQL87" s="266"/>
      <c r="TQM87" s="267"/>
      <c r="TQN87" s="210"/>
      <c r="TQO87" s="268"/>
      <c r="TQP87" s="210"/>
      <c r="TQQ87" s="210"/>
      <c r="TQR87" s="210"/>
      <c r="TQS87" s="210"/>
      <c r="TQT87" s="265"/>
      <c r="TQU87" s="266"/>
      <c r="TQV87" s="266"/>
      <c r="TQW87" s="267"/>
      <c r="TQX87" s="210"/>
      <c r="TQY87" s="268"/>
      <c r="TQZ87" s="210"/>
      <c r="TRA87" s="210"/>
      <c r="TRB87" s="210"/>
      <c r="TRC87" s="210"/>
      <c r="TRD87" s="265"/>
      <c r="TRE87" s="266"/>
      <c r="TRF87" s="266"/>
      <c r="TRG87" s="267"/>
      <c r="TRH87" s="210"/>
      <c r="TRI87" s="268"/>
      <c r="TRJ87" s="210"/>
      <c r="TRK87" s="210"/>
      <c r="TRL87" s="210"/>
      <c r="TRM87" s="210"/>
      <c r="TRN87" s="265"/>
      <c r="TRO87" s="266"/>
      <c r="TRP87" s="266"/>
      <c r="TRQ87" s="267"/>
      <c r="TRR87" s="210"/>
      <c r="TRS87" s="268"/>
      <c r="TRT87" s="210"/>
      <c r="TRU87" s="210"/>
      <c r="TRV87" s="210"/>
      <c r="TRW87" s="210"/>
      <c r="TRX87" s="265"/>
      <c r="TRY87" s="266"/>
      <c r="TRZ87" s="266"/>
      <c r="TSA87" s="267"/>
      <c r="TSB87" s="210"/>
      <c r="TSC87" s="268"/>
      <c r="TSD87" s="210"/>
      <c r="TSE87" s="210"/>
      <c r="TSF87" s="210"/>
      <c r="TSG87" s="210"/>
      <c r="TSH87" s="265"/>
      <c r="TSI87" s="266"/>
      <c r="TSJ87" s="266"/>
      <c r="TSK87" s="267"/>
      <c r="TSL87" s="210"/>
      <c r="TSM87" s="268"/>
      <c r="TSN87" s="210"/>
      <c r="TSO87" s="210"/>
      <c r="TSP87" s="210"/>
      <c r="TSQ87" s="210"/>
      <c r="TSR87" s="265"/>
      <c r="TSS87" s="266"/>
      <c r="TST87" s="266"/>
      <c r="TSU87" s="267"/>
      <c r="TSV87" s="210"/>
      <c r="TSW87" s="268"/>
      <c r="TSX87" s="210"/>
      <c r="TSY87" s="210"/>
      <c r="TSZ87" s="210"/>
      <c r="TTA87" s="210"/>
      <c r="TTB87" s="265"/>
      <c r="TTC87" s="266"/>
      <c r="TTD87" s="266"/>
      <c r="TTE87" s="267"/>
      <c r="TTF87" s="210"/>
      <c r="TTG87" s="268"/>
      <c r="TTH87" s="210"/>
      <c r="TTI87" s="210"/>
      <c r="TTJ87" s="210"/>
      <c r="TTK87" s="210"/>
      <c r="TTL87" s="265"/>
      <c r="TTM87" s="266"/>
      <c r="TTN87" s="266"/>
      <c r="TTO87" s="267"/>
      <c r="TTP87" s="210"/>
      <c r="TTQ87" s="268"/>
      <c r="TTR87" s="210"/>
      <c r="TTS87" s="210"/>
      <c r="TTT87" s="210"/>
      <c r="TTU87" s="210"/>
      <c r="TTV87" s="265"/>
      <c r="TTW87" s="266"/>
      <c r="TTX87" s="266"/>
      <c r="TTY87" s="267"/>
      <c r="TTZ87" s="210"/>
      <c r="TUA87" s="268"/>
      <c r="TUB87" s="210"/>
      <c r="TUC87" s="210"/>
      <c r="TUD87" s="210"/>
      <c r="TUE87" s="210"/>
      <c r="TUF87" s="265"/>
      <c r="TUG87" s="266"/>
      <c r="TUH87" s="266"/>
      <c r="TUI87" s="267"/>
      <c r="TUJ87" s="210"/>
      <c r="TUK87" s="268"/>
      <c r="TUL87" s="210"/>
      <c r="TUM87" s="210"/>
      <c r="TUN87" s="210"/>
      <c r="TUO87" s="210"/>
      <c r="TUP87" s="265"/>
      <c r="TUQ87" s="266"/>
      <c r="TUR87" s="266"/>
      <c r="TUS87" s="267"/>
      <c r="TUT87" s="210"/>
      <c r="TUU87" s="268"/>
      <c r="TUV87" s="210"/>
      <c r="TUW87" s="210"/>
      <c r="TUX87" s="210"/>
      <c r="TUY87" s="210"/>
      <c r="TUZ87" s="265"/>
      <c r="TVA87" s="266"/>
      <c r="TVB87" s="266"/>
      <c r="TVC87" s="267"/>
      <c r="TVD87" s="210"/>
      <c r="TVE87" s="268"/>
      <c r="TVF87" s="210"/>
      <c r="TVG87" s="210"/>
      <c r="TVH87" s="210"/>
      <c r="TVI87" s="210"/>
      <c r="TVJ87" s="265"/>
      <c r="TVK87" s="266"/>
      <c r="TVL87" s="266"/>
      <c r="TVM87" s="267"/>
      <c r="TVN87" s="210"/>
      <c r="TVO87" s="268"/>
      <c r="TVP87" s="210"/>
      <c r="TVQ87" s="210"/>
      <c r="TVR87" s="210"/>
      <c r="TVS87" s="210"/>
      <c r="TVT87" s="265"/>
      <c r="TVU87" s="266"/>
      <c r="TVV87" s="266"/>
      <c r="TVW87" s="267"/>
      <c r="TVX87" s="210"/>
      <c r="TVY87" s="268"/>
      <c r="TVZ87" s="210"/>
      <c r="TWA87" s="210"/>
      <c r="TWB87" s="210"/>
      <c r="TWC87" s="210"/>
      <c r="TWD87" s="265"/>
      <c r="TWE87" s="266"/>
      <c r="TWF87" s="266"/>
      <c r="TWG87" s="267"/>
      <c r="TWH87" s="210"/>
      <c r="TWI87" s="268"/>
      <c r="TWJ87" s="210"/>
      <c r="TWK87" s="210"/>
      <c r="TWL87" s="210"/>
      <c r="TWM87" s="210"/>
      <c r="TWN87" s="265"/>
      <c r="TWO87" s="266"/>
      <c r="TWP87" s="266"/>
      <c r="TWQ87" s="267"/>
      <c r="TWR87" s="210"/>
      <c r="TWS87" s="268"/>
      <c r="TWT87" s="210"/>
      <c r="TWU87" s="210"/>
      <c r="TWV87" s="210"/>
      <c r="TWW87" s="210"/>
      <c r="TWX87" s="265"/>
      <c r="TWY87" s="266"/>
      <c r="TWZ87" s="266"/>
      <c r="TXA87" s="267"/>
      <c r="TXB87" s="210"/>
      <c r="TXC87" s="268"/>
      <c r="TXD87" s="210"/>
      <c r="TXE87" s="210"/>
      <c r="TXF87" s="210"/>
      <c r="TXG87" s="210"/>
      <c r="TXH87" s="265"/>
      <c r="TXI87" s="266"/>
      <c r="TXJ87" s="266"/>
      <c r="TXK87" s="267"/>
      <c r="TXL87" s="210"/>
      <c r="TXM87" s="268"/>
      <c r="TXN87" s="210"/>
      <c r="TXO87" s="210"/>
      <c r="TXP87" s="210"/>
      <c r="TXQ87" s="210"/>
      <c r="TXR87" s="265"/>
      <c r="TXS87" s="266"/>
      <c r="TXT87" s="266"/>
      <c r="TXU87" s="267"/>
      <c r="TXV87" s="210"/>
      <c r="TXW87" s="268"/>
      <c r="TXX87" s="210"/>
      <c r="TXY87" s="210"/>
      <c r="TXZ87" s="210"/>
      <c r="TYA87" s="210"/>
      <c r="TYB87" s="265"/>
      <c r="TYC87" s="266"/>
      <c r="TYD87" s="266"/>
      <c r="TYE87" s="267"/>
      <c r="TYF87" s="210"/>
      <c r="TYG87" s="268"/>
      <c r="TYH87" s="210"/>
      <c r="TYI87" s="210"/>
      <c r="TYJ87" s="210"/>
      <c r="TYK87" s="210"/>
      <c r="TYL87" s="265"/>
      <c r="TYM87" s="266"/>
      <c r="TYN87" s="266"/>
      <c r="TYO87" s="267"/>
      <c r="TYP87" s="210"/>
      <c r="TYQ87" s="268"/>
      <c r="TYR87" s="210"/>
      <c r="TYS87" s="210"/>
      <c r="TYT87" s="210"/>
      <c r="TYU87" s="210"/>
      <c r="TYV87" s="265"/>
      <c r="TYW87" s="266"/>
      <c r="TYX87" s="266"/>
      <c r="TYY87" s="267"/>
      <c r="TYZ87" s="210"/>
      <c r="TZA87" s="268"/>
      <c r="TZB87" s="210"/>
      <c r="TZC87" s="210"/>
      <c r="TZD87" s="210"/>
      <c r="TZE87" s="210"/>
      <c r="TZF87" s="265"/>
      <c r="TZG87" s="266"/>
      <c r="TZH87" s="266"/>
      <c r="TZI87" s="267"/>
      <c r="TZJ87" s="210"/>
      <c r="TZK87" s="268"/>
      <c r="TZL87" s="210"/>
      <c r="TZM87" s="210"/>
      <c r="TZN87" s="210"/>
      <c r="TZO87" s="210"/>
      <c r="TZP87" s="265"/>
      <c r="TZQ87" s="266"/>
      <c r="TZR87" s="266"/>
      <c r="TZS87" s="267"/>
      <c r="TZT87" s="210"/>
      <c r="TZU87" s="268"/>
      <c r="TZV87" s="210"/>
      <c r="TZW87" s="210"/>
      <c r="TZX87" s="210"/>
      <c r="TZY87" s="210"/>
      <c r="TZZ87" s="265"/>
      <c r="UAA87" s="266"/>
      <c r="UAB87" s="266"/>
      <c r="UAC87" s="267"/>
      <c r="UAD87" s="210"/>
      <c r="UAE87" s="268"/>
      <c r="UAF87" s="210"/>
      <c r="UAG87" s="210"/>
      <c r="UAH87" s="210"/>
      <c r="UAI87" s="210"/>
      <c r="UAJ87" s="265"/>
      <c r="UAK87" s="266"/>
      <c r="UAL87" s="266"/>
      <c r="UAM87" s="267"/>
      <c r="UAN87" s="210"/>
      <c r="UAO87" s="268"/>
      <c r="UAP87" s="210"/>
      <c r="UAQ87" s="210"/>
      <c r="UAR87" s="210"/>
      <c r="UAS87" s="210"/>
      <c r="UAT87" s="265"/>
      <c r="UAU87" s="266"/>
      <c r="UAV87" s="266"/>
      <c r="UAW87" s="267"/>
      <c r="UAX87" s="210"/>
      <c r="UAY87" s="268"/>
      <c r="UAZ87" s="210"/>
      <c r="UBA87" s="210"/>
      <c r="UBB87" s="210"/>
      <c r="UBC87" s="210"/>
      <c r="UBD87" s="265"/>
      <c r="UBE87" s="266"/>
      <c r="UBF87" s="266"/>
      <c r="UBG87" s="267"/>
      <c r="UBH87" s="210"/>
      <c r="UBI87" s="268"/>
      <c r="UBJ87" s="210"/>
      <c r="UBK87" s="210"/>
      <c r="UBL87" s="210"/>
      <c r="UBM87" s="210"/>
      <c r="UBN87" s="265"/>
      <c r="UBO87" s="266"/>
      <c r="UBP87" s="266"/>
      <c r="UBQ87" s="267"/>
      <c r="UBR87" s="210"/>
      <c r="UBS87" s="268"/>
      <c r="UBT87" s="210"/>
      <c r="UBU87" s="210"/>
      <c r="UBV87" s="210"/>
      <c r="UBW87" s="210"/>
      <c r="UBX87" s="265"/>
      <c r="UBY87" s="266"/>
      <c r="UBZ87" s="266"/>
      <c r="UCA87" s="267"/>
      <c r="UCB87" s="210"/>
      <c r="UCC87" s="268"/>
      <c r="UCD87" s="210"/>
      <c r="UCE87" s="210"/>
      <c r="UCF87" s="210"/>
      <c r="UCG87" s="210"/>
      <c r="UCH87" s="265"/>
      <c r="UCI87" s="266"/>
      <c r="UCJ87" s="266"/>
      <c r="UCK87" s="267"/>
      <c r="UCL87" s="210"/>
      <c r="UCM87" s="268"/>
      <c r="UCN87" s="210"/>
      <c r="UCO87" s="210"/>
      <c r="UCP87" s="210"/>
      <c r="UCQ87" s="210"/>
      <c r="UCR87" s="265"/>
      <c r="UCS87" s="266"/>
      <c r="UCT87" s="266"/>
      <c r="UCU87" s="267"/>
      <c r="UCV87" s="210"/>
      <c r="UCW87" s="268"/>
      <c r="UCX87" s="210"/>
      <c r="UCY87" s="210"/>
      <c r="UCZ87" s="210"/>
      <c r="UDA87" s="210"/>
      <c r="UDB87" s="265"/>
      <c r="UDC87" s="266"/>
      <c r="UDD87" s="266"/>
      <c r="UDE87" s="267"/>
      <c r="UDF87" s="210"/>
      <c r="UDG87" s="268"/>
      <c r="UDH87" s="210"/>
      <c r="UDI87" s="210"/>
      <c r="UDJ87" s="210"/>
      <c r="UDK87" s="210"/>
      <c r="UDL87" s="265"/>
      <c r="UDM87" s="266"/>
      <c r="UDN87" s="266"/>
      <c r="UDO87" s="267"/>
      <c r="UDP87" s="210"/>
      <c r="UDQ87" s="268"/>
      <c r="UDR87" s="210"/>
      <c r="UDS87" s="210"/>
      <c r="UDT87" s="210"/>
      <c r="UDU87" s="210"/>
      <c r="UDV87" s="265"/>
      <c r="UDW87" s="266"/>
      <c r="UDX87" s="266"/>
      <c r="UDY87" s="267"/>
      <c r="UDZ87" s="210"/>
      <c r="UEA87" s="268"/>
      <c r="UEB87" s="210"/>
      <c r="UEC87" s="210"/>
      <c r="UED87" s="210"/>
      <c r="UEE87" s="210"/>
      <c r="UEF87" s="265"/>
      <c r="UEG87" s="266"/>
      <c r="UEH87" s="266"/>
      <c r="UEI87" s="267"/>
      <c r="UEJ87" s="210"/>
      <c r="UEK87" s="268"/>
      <c r="UEL87" s="210"/>
      <c r="UEM87" s="210"/>
      <c r="UEN87" s="210"/>
      <c r="UEO87" s="210"/>
      <c r="UEP87" s="265"/>
      <c r="UEQ87" s="266"/>
      <c r="UER87" s="266"/>
      <c r="UES87" s="267"/>
      <c r="UET87" s="210"/>
      <c r="UEU87" s="268"/>
      <c r="UEV87" s="210"/>
      <c r="UEW87" s="210"/>
      <c r="UEX87" s="210"/>
      <c r="UEY87" s="210"/>
      <c r="UEZ87" s="265"/>
      <c r="UFA87" s="266"/>
      <c r="UFB87" s="266"/>
      <c r="UFC87" s="267"/>
      <c r="UFD87" s="210"/>
      <c r="UFE87" s="268"/>
      <c r="UFF87" s="210"/>
      <c r="UFG87" s="210"/>
      <c r="UFH87" s="210"/>
      <c r="UFI87" s="210"/>
      <c r="UFJ87" s="265"/>
      <c r="UFK87" s="266"/>
      <c r="UFL87" s="266"/>
      <c r="UFM87" s="267"/>
      <c r="UFN87" s="210"/>
      <c r="UFO87" s="268"/>
      <c r="UFP87" s="210"/>
      <c r="UFQ87" s="210"/>
      <c r="UFR87" s="210"/>
      <c r="UFS87" s="210"/>
      <c r="UFT87" s="265"/>
      <c r="UFU87" s="266"/>
      <c r="UFV87" s="266"/>
      <c r="UFW87" s="267"/>
      <c r="UFX87" s="210"/>
      <c r="UFY87" s="268"/>
      <c r="UFZ87" s="210"/>
      <c r="UGA87" s="210"/>
      <c r="UGB87" s="210"/>
      <c r="UGC87" s="210"/>
      <c r="UGD87" s="265"/>
      <c r="UGE87" s="266"/>
      <c r="UGF87" s="266"/>
      <c r="UGG87" s="267"/>
      <c r="UGH87" s="210"/>
      <c r="UGI87" s="268"/>
      <c r="UGJ87" s="210"/>
      <c r="UGK87" s="210"/>
      <c r="UGL87" s="210"/>
      <c r="UGM87" s="210"/>
      <c r="UGN87" s="265"/>
      <c r="UGO87" s="266"/>
      <c r="UGP87" s="266"/>
      <c r="UGQ87" s="267"/>
      <c r="UGR87" s="210"/>
      <c r="UGS87" s="268"/>
      <c r="UGT87" s="210"/>
      <c r="UGU87" s="210"/>
      <c r="UGV87" s="210"/>
      <c r="UGW87" s="210"/>
      <c r="UGX87" s="265"/>
      <c r="UGY87" s="266"/>
      <c r="UGZ87" s="266"/>
      <c r="UHA87" s="267"/>
      <c r="UHB87" s="210"/>
      <c r="UHC87" s="268"/>
      <c r="UHD87" s="210"/>
      <c r="UHE87" s="210"/>
      <c r="UHF87" s="210"/>
      <c r="UHG87" s="210"/>
      <c r="UHH87" s="265"/>
      <c r="UHI87" s="266"/>
      <c r="UHJ87" s="266"/>
      <c r="UHK87" s="267"/>
      <c r="UHL87" s="210"/>
      <c r="UHM87" s="268"/>
      <c r="UHN87" s="210"/>
      <c r="UHO87" s="210"/>
      <c r="UHP87" s="210"/>
      <c r="UHQ87" s="210"/>
      <c r="UHR87" s="265"/>
      <c r="UHS87" s="266"/>
      <c r="UHT87" s="266"/>
      <c r="UHU87" s="267"/>
      <c r="UHV87" s="210"/>
      <c r="UHW87" s="268"/>
      <c r="UHX87" s="210"/>
      <c r="UHY87" s="210"/>
      <c r="UHZ87" s="210"/>
      <c r="UIA87" s="210"/>
      <c r="UIB87" s="265"/>
      <c r="UIC87" s="266"/>
      <c r="UID87" s="266"/>
      <c r="UIE87" s="267"/>
      <c r="UIF87" s="210"/>
      <c r="UIG87" s="268"/>
      <c r="UIH87" s="210"/>
      <c r="UII87" s="210"/>
      <c r="UIJ87" s="210"/>
      <c r="UIK87" s="210"/>
      <c r="UIL87" s="265"/>
      <c r="UIM87" s="266"/>
      <c r="UIN87" s="266"/>
      <c r="UIO87" s="267"/>
      <c r="UIP87" s="210"/>
      <c r="UIQ87" s="268"/>
      <c r="UIR87" s="210"/>
      <c r="UIS87" s="210"/>
      <c r="UIT87" s="210"/>
      <c r="UIU87" s="210"/>
      <c r="UIV87" s="265"/>
      <c r="UIW87" s="266"/>
      <c r="UIX87" s="266"/>
      <c r="UIY87" s="267"/>
      <c r="UIZ87" s="210"/>
      <c r="UJA87" s="268"/>
      <c r="UJB87" s="210"/>
      <c r="UJC87" s="210"/>
      <c r="UJD87" s="210"/>
      <c r="UJE87" s="210"/>
      <c r="UJF87" s="265"/>
      <c r="UJG87" s="266"/>
      <c r="UJH87" s="266"/>
      <c r="UJI87" s="267"/>
      <c r="UJJ87" s="210"/>
      <c r="UJK87" s="268"/>
      <c r="UJL87" s="210"/>
      <c r="UJM87" s="210"/>
      <c r="UJN87" s="210"/>
      <c r="UJO87" s="210"/>
      <c r="UJP87" s="265"/>
      <c r="UJQ87" s="266"/>
      <c r="UJR87" s="266"/>
      <c r="UJS87" s="267"/>
      <c r="UJT87" s="210"/>
      <c r="UJU87" s="268"/>
      <c r="UJV87" s="210"/>
      <c r="UJW87" s="210"/>
      <c r="UJX87" s="210"/>
      <c r="UJY87" s="210"/>
      <c r="UJZ87" s="265"/>
      <c r="UKA87" s="266"/>
      <c r="UKB87" s="266"/>
      <c r="UKC87" s="267"/>
      <c r="UKD87" s="210"/>
      <c r="UKE87" s="268"/>
      <c r="UKF87" s="210"/>
      <c r="UKG87" s="210"/>
      <c r="UKH87" s="210"/>
      <c r="UKI87" s="210"/>
      <c r="UKJ87" s="265"/>
      <c r="UKK87" s="266"/>
      <c r="UKL87" s="266"/>
      <c r="UKM87" s="267"/>
      <c r="UKN87" s="210"/>
      <c r="UKO87" s="268"/>
      <c r="UKP87" s="210"/>
      <c r="UKQ87" s="210"/>
      <c r="UKR87" s="210"/>
      <c r="UKS87" s="210"/>
      <c r="UKT87" s="265"/>
      <c r="UKU87" s="266"/>
      <c r="UKV87" s="266"/>
      <c r="UKW87" s="267"/>
      <c r="UKX87" s="210"/>
      <c r="UKY87" s="268"/>
      <c r="UKZ87" s="210"/>
      <c r="ULA87" s="210"/>
      <c r="ULB87" s="210"/>
      <c r="ULC87" s="210"/>
      <c r="ULD87" s="265"/>
      <c r="ULE87" s="266"/>
      <c r="ULF87" s="266"/>
      <c r="ULG87" s="267"/>
      <c r="ULH87" s="210"/>
      <c r="ULI87" s="268"/>
      <c r="ULJ87" s="210"/>
      <c r="ULK87" s="210"/>
      <c r="ULL87" s="210"/>
      <c r="ULM87" s="210"/>
      <c r="ULN87" s="265"/>
      <c r="ULO87" s="266"/>
      <c r="ULP87" s="266"/>
      <c r="ULQ87" s="267"/>
      <c r="ULR87" s="210"/>
      <c r="ULS87" s="268"/>
      <c r="ULT87" s="210"/>
      <c r="ULU87" s="210"/>
      <c r="ULV87" s="210"/>
      <c r="ULW87" s="210"/>
      <c r="ULX87" s="265"/>
      <c r="ULY87" s="266"/>
      <c r="ULZ87" s="266"/>
      <c r="UMA87" s="267"/>
      <c r="UMB87" s="210"/>
      <c r="UMC87" s="268"/>
      <c r="UMD87" s="210"/>
      <c r="UME87" s="210"/>
      <c r="UMF87" s="210"/>
      <c r="UMG87" s="210"/>
      <c r="UMH87" s="265"/>
      <c r="UMI87" s="266"/>
      <c r="UMJ87" s="266"/>
      <c r="UMK87" s="267"/>
      <c r="UML87" s="210"/>
      <c r="UMM87" s="268"/>
      <c r="UMN87" s="210"/>
      <c r="UMO87" s="210"/>
      <c r="UMP87" s="210"/>
      <c r="UMQ87" s="210"/>
      <c r="UMR87" s="265"/>
      <c r="UMS87" s="266"/>
      <c r="UMT87" s="266"/>
      <c r="UMU87" s="267"/>
      <c r="UMV87" s="210"/>
      <c r="UMW87" s="268"/>
      <c r="UMX87" s="210"/>
      <c r="UMY87" s="210"/>
      <c r="UMZ87" s="210"/>
      <c r="UNA87" s="210"/>
      <c r="UNB87" s="265"/>
      <c r="UNC87" s="266"/>
      <c r="UND87" s="266"/>
      <c r="UNE87" s="267"/>
      <c r="UNF87" s="210"/>
      <c r="UNG87" s="268"/>
      <c r="UNH87" s="210"/>
      <c r="UNI87" s="210"/>
      <c r="UNJ87" s="210"/>
      <c r="UNK87" s="210"/>
      <c r="UNL87" s="265"/>
      <c r="UNM87" s="266"/>
      <c r="UNN87" s="266"/>
      <c r="UNO87" s="267"/>
      <c r="UNP87" s="210"/>
      <c r="UNQ87" s="268"/>
      <c r="UNR87" s="210"/>
      <c r="UNS87" s="210"/>
      <c r="UNT87" s="210"/>
      <c r="UNU87" s="210"/>
      <c r="UNV87" s="265"/>
      <c r="UNW87" s="266"/>
      <c r="UNX87" s="266"/>
      <c r="UNY87" s="267"/>
      <c r="UNZ87" s="210"/>
      <c r="UOA87" s="268"/>
      <c r="UOB87" s="210"/>
      <c r="UOC87" s="210"/>
      <c r="UOD87" s="210"/>
      <c r="UOE87" s="210"/>
      <c r="UOF87" s="265"/>
      <c r="UOG87" s="266"/>
      <c r="UOH87" s="266"/>
      <c r="UOI87" s="267"/>
      <c r="UOJ87" s="210"/>
      <c r="UOK87" s="268"/>
      <c r="UOL87" s="210"/>
      <c r="UOM87" s="210"/>
      <c r="UON87" s="210"/>
      <c r="UOO87" s="210"/>
      <c r="UOP87" s="265"/>
      <c r="UOQ87" s="266"/>
      <c r="UOR87" s="266"/>
      <c r="UOS87" s="267"/>
      <c r="UOT87" s="210"/>
      <c r="UOU87" s="268"/>
      <c r="UOV87" s="210"/>
      <c r="UOW87" s="210"/>
      <c r="UOX87" s="210"/>
      <c r="UOY87" s="210"/>
      <c r="UOZ87" s="265"/>
      <c r="UPA87" s="266"/>
      <c r="UPB87" s="266"/>
      <c r="UPC87" s="267"/>
      <c r="UPD87" s="210"/>
      <c r="UPE87" s="268"/>
      <c r="UPF87" s="210"/>
      <c r="UPG87" s="210"/>
      <c r="UPH87" s="210"/>
      <c r="UPI87" s="210"/>
      <c r="UPJ87" s="265"/>
      <c r="UPK87" s="266"/>
      <c r="UPL87" s="266"/>
      <c r="UPM87" s="267"/>
      <c r="UPN87" s="210"/>
      <c r="UPO87" s="268"/>
      <c r="UPP87" s="210"/>
      <c r="UPQ87" s="210"/>
      <c r="UPR87" s="210"/>
      <c r="UPS87" s="210"/>
      <c r="UPT87" s="265"/>
      <c r="UPU87" s="266"/>
      <c r="UPV87" s="266"/>
      <c r="UPW87" s="267"/>
      <c r="UPX87" s="210"/>
      <c r="UPY87" s="268"/>
      <c r="UPZ87" s="210"/>
      <c r="UQA87" s="210"/>
      <c r="UQB87" s="210"/>
      <c r="UQC87" s="210"/>
      <c r="UQD87" s="265"/>
      <c r="UQE87" s="266"/>
      <c r="UQF87" s="266"/>
      <c r="UQG87" s="267"/>
      <c r="UQH87" s="210"/>
      <c r="UQI87" s="268"/>
      <c r="UQJ87" s="210"/>
      <c r="UQK87" s="210"/>
      <c r="UQL87" s="210"/>
      <c r="UQM87" s="210"/>
      <c r="UQN87" s="265"/>
      <c r="UQO87" s="266"/>
      <c r="UQP87" s="266"/>
      <c r="UQQ87" s="267"/>
      <c r="UQR87" s="210"/>
      <c r="UQS87" s="268"/>
      <c r="UQT87" s="210"/>
      <c r="UQU87" s="210"/>
      <c r="UQV87" s="210"/>
      <c r="UQW87" s="210"/>
      <c r="UQX87" s="265"/>
      <c r="UQY87" s="266"/>
      <c r="UQZ87" s="266"/>
      <c r="URA87" s="267"/>
      <c r="URB87" s="210"/>
      <c r="URC87" s="268"/>
      <c r="URD87" s="210"/>
      <c r="URE87" s="210"/>
      <c r="URF87" s="210"/>
      <c r="URG87" s="210"/>
      <c r="URH87" s="265"/>
      <c r="URI87" s="266"/>
      <c r="URJ87" s="266"/>
      <c r="URK87" s="267"/>
      <c r="URL87" s="210"/>
      <c r="URM87" s="268"/>
      <c r="URN87" s="210"/>
      <c r="URO87" s="210"/>
      <c r="URP87" s="210"/>
      <c r="URQ87" s="210"/>
      <c r="URR87" s="265"/>
      <c r="URS87" s="266"/>
      <c r="URT87" s="266"/>
      <c r="URU87" s="267"/>
      <c r="URV87" s="210"/>
      <c r="URW87" s="268"/>
      <c r="URX87" s="210"/>
      <c r="URY87" s="210"/>
      <c r="URZ87" s="210"/>
      <c r="USA87" s="210"/>
      <c r="USB87" s="265"/>
      <c r="USC87" s="266"/>
      <c r="USD87" s="266"/>
      <c r="USE87" s="267"/>
      <c r="USF87" s="210"/>
      <c r="USG87" s="268"/>
      <c r="USH87" s="210"/>
      <c r="USI87" s="210"/>
      <c r="USJ87" s="210"/>
      <c r="USK87" s="210"/>
      <c r="USL87" s="265"/>
      <c r="USM87" s="266"/>
      <c r="USN87" s="266"/>
      <c r="USO87" s="267"/>
      <c r="USP87" s="210"/>
      <c r="USQ87" s="268"/>
      <c r="USR87" s="210"/>
      <c r="USS87" s="210"/>
      <c r="UST87" s="210"/>
      <c r="USU87" s="210"/>
      <c r="USV87" s="265"/>
      <c r="USW87" s="266"/>
      <c r="USX87" s="266"/>
      <c r="USY87" s="267"/>
      <c r="USZ87" s="210"/>
      <c r="UTA87" s="268"/>
      <c r="UTB87" s="210"/>
      <c r="UTC87" s="210"/>
      <c r="UTD87" s="210"/>
      <c r="UTE87" s="210"/>
      <c r="UTF87" s="265"/>
      <c r="UTG87" s="266"/>
      <c r="UTH87" s="266"/>
      <c r="UTI87" s="267"/>
      <c r="UTJ87" s="210"/>
      <c r="UTK87" s="268"/>
      <c r="UTL87" s="210"/>
      <c r="UTM87" s="210"/>
      <c r="UTN87" s="210"/>
      <c r="UTO87" s="210"/>
      <c r="UTP87" s="265"/>
      <c r="UTQ87" s="266"/>
      <c r="UTR87" s="266"/>
      <c r="UTS87" s="267"/>
      <c r="UTT87" s="210"/>
      <c r="UTU87" s="268"/>
      <c r="UTV87" s="210"/>
      <c r="UTW87" s="210"/>
      <c r="UTX87" s="210"/>
      <c r="UTY87" s="210"/>
      <c r="UTZ87" s="265"/>
      <c r="UUA87" s="266"/>
      <c r="UUB87" s="266"/>
      <c r="UUC87" s="267"/>
      <c r="UUD87" s="210"/>
      <c r="UUE87" s="268"/>
      <c r="UUF87" s="210"/>
      <c r="UUG87" s="210"/>
      <c r="UUH87" s="210"/>
      <c r="UUI87" s="210"/>
      <c r="UUJ87" s="265"/>
      <c r="UUK87" s="266"/>
      <c r="UUL87" s="266"/>
      <c r="UUM87" s="267"/>
      <c r="UUN87" s="210"/>
      <c r="UUO87" s="268"/>
      <c r="UUP87" s="210"/>
      <c r="UUQ87" s="210"/>
      <c r="UUR87" s="210"/>
      <c r="UUS87" s="210"/>
      <c r="UUT87" s="265"/>
      <c r="UUU87" s="266"/>
      <c r="UUV87" s="266"/>
      <c r="UUW87" s="267"/>
      <c r="UUX87" s="210"/>
      <c r="UUY87" s="268"/>
      <c r="UUZ87" s="210"/>
      <c r="UVA87" s="210"/>
      <c r="UVB87" s="210"/>
      <c r="UVC87" s="210"/>
      <c r="UVD87" s="265"/>
      <c r="UVE87" s="266"/>
      <c r="UVF87" s="266"/>
      <c r="UVG87" s="267"/>
      <c r="UVH87" s="210"/>
      <c r="UVI87" s="268"/>
      <c r="UVJ87" s="210"/>
      <c r="UVK87" s="210"/>
      <c r="UVL87" s="210"/>
      <c r="UVM87" s="210"/>
      <c r="UVN87" s="265"/>
      <c r="UVO87" s="266"/>
      <c r="UVP87" s="266"/>
      <c r="UVQ87" s="267"/>
      <c r="UVR87" s="210"/>
      <c r="UVS87" s="268"/>
      <c r="UVT87" s="210"/>
      <c r="UVU87" s="210"/>
      <c r="UVV87" s="210"/>
      <c r="UVW87" s="210"/>
      <c r="UVX87" s="265"/>
      <c r="UVY87" s="266"/>
      <c r="UVZ87" s="266"/>
      <c r="UWA87" s="267"/>
      <c r="UWB87" s="210"/>
      <c r="UWC87" s="268"/>
      <c r="UWD87" s="210"/>
      <c r="UWE87" s="210"/>
      <c r="UWF87" s="210"/>
      <c r="UWG87" s="210"/>
      <c r="UWH87" s="265"/>
      <c r="UWI87" s="266"/>
      <c r="UWJ87" s="266"/>
      <c r="UWK87" s="267"/>
      <c r="UWL87" s="210"/>
      <c r="UWM87" s="268"/>
      <c r="UWN87" s="210"/>
      <c r="UWO87" s="210"/>
      <c r="UWP87" s="210"/>
      <c r="UWQ87" s="210"/>
      <c r="UWR87" s="265"/>
      <c r="UWS87" s="266"/>
      <c r="UWT87" s="266"/>
      <c r="UWU87" s="267"/>
      <c r="UWV87" s="210"/>
      <c r="UWW87" s="268"/>
      <c r="UWX87" s="210"/>
      <c r="UWY87" s="210"/>
      <c r="UWZ87" s="210"/>
      <c r="UXA87" s="210"/>
      <c r="UXB87" s="265"/>
      <c r="UXC87" s="266"/>
      <c r="UXD87" s="266"/>
      <c r="UXE87" s="267"/>
      <c r="UXF87" s="210"/>
      <c r="UXG87" s="268"/>
      <c r="UXH87" s="210"/>
      <c r="UXI87" s="210"/>
      <c r="UXJ87" s="210"/>
      <c r="UXK87" s="210"/>
      <c r="UXL87" s="265"/>
      <c r="UXM87" s="266"/>
      <c r="UXN87" s="266"/>
      <c r="UXO87" s="267"/>
      <c r="UXP87" s="210"/>
      <c r="UXQ87" s="268"/>
      <c r="UXR87" s="210"/>
      <c r="UXS87" s="210"/>
      <c r="UXT87" s="210"/>
      <c r="UXU87" s="210"/>
      <c r="UXV87" s="265"/>
      <c r="UXW87" s="266"/>
      <c r="UXX87" s="266"/>
      <c r="UXY87" s="267"/>
      <c r="UXZ87" s="210"/>
      <c r="UYA87" s="268"/>
      <c r="UYB87" s="210"/>
      <c r="UYC87" s="210"/>
      <c r="UYD87" s="210"/>
      <c r="UYE87" s="210"/>
      <c r="UYF87" s="265"/>
      <c r="UYG87" s="266"/>
      <c r="UYH87" s="266"/>
      <c r="UYI87" s="267"/>
      <c r="UYJ87" s="210"/>
      <c r="UYK87" s="268"/>
      <c r="UYL87" s="210"/>
      <c r="UYM87" s="210"/>
      <c r="UYN87" s="210"/>
      <c r="UYO87" s="210"/>
      <c r="UYP87" s="265"/>
      <c r="UYQ87" s="266"/>
      <c r="UYR87" s="266"/>
      <c r="UYS87" s="267"/>
      <c r="UYT87" s="210"/>
      <c r="UYU87" s="268"/>
      <c r="UYV87" s="210"/>
      <c r="UYW87" s="210"/>
      <c r="UYX87" s="210"/>
      <c r="UYY87" s="210"/>
      <c r="UYZ87" s="265"/>
      <c r="UZA87" s="266"/>
      <c r="UZB87" s="266"/>
      <c r="UZC87" s="267"/>
      <c r="UZD87" s="210"/>
      <c r="UZE87" s="268"/>
      <c r="UZF87" s="210"/>
      <c r="UZG87" s="210"/>
      <c r="UZH87" s="210"/>
      <c r="UZI87" s="210"/>
      <c r="UZJ87" s="265"/>
      <c r="UZK87" s="266"/>
      <c r="UZL87" s="266"/>
      <c r="UZM87" s="267"/>
      <c r="UZN87" s="210"/>
      <c r="UZO87" s="268"/>
      <c r="UZP87" s="210"/>
      <c r="UZQ87" s="210"/>
      <c r="UZR87" s="210"/>
      <c r="UZS87" s="210"/>
      <c r="UZT87" s="265"/>
      <c r="UZU87" s="266"/>
      <c r="UZV87" s="266"/>
      <c r="UZW87" s="267"/>
      <c r="UZX87" s="210"/>
      <c r="UZY87" s="268"/>
      <c r="UZZ87" s="210"/>
      <c r="VAA87" s="210"/>
      <c r="VAB87" s="210"/>
      <c r="VAC87" s="210"/>
      <c r="VAD87" s="265"/>
      <c r="VAE87" s="266"/>
      <c r="VAF87" s="266"/>
      <c r="VAG87" s="267"/>
      <c r="VAH87" s="210"/>
      <c r="VAI87" s="268"/>
      <c r="VAJ87" s="210"/>
      <c r="VAK87" s="210"/>
      <c r="VAL87" s="210"/>
      <c r="VAM87" s="210"/>
      <c r="VAN87" s="265"/>
      <c r="VAO87" s="266"/>
      <c r="VAP87" s="266"/>
      <c r="VAQ87" s="267"/>
      <c r="VAR87" s="210"/>
      <c r="VAS87" s="268"/>
      <c r="VAT87" s="210"/>
      <c r="VAU87" s="210"/>
      <c r="VAV87" s="210"/>
      <c r="VAW87" s="210"/>
      <c r="VAX87" s="265"/>
      <c r="VAY87" s="266"/>
      <c r="VAZ87" s="266"/>
      <c r="VBA87" s="267"/>
      <c r="VBB87" s="210"/>
      <c r="VBC87" s="268"/>
      <c r="VBD87" s="210"/>
      <c r="VBE87" s="210"/>
      <c r="VBF87" s="210"/>
      <c r="VBG87" s="210"/>
      <c r="VBH87" s="265"/>
      <c r="VBI87" s="266"/>
      <c r="VBJ87" s="266"/>
      <c r="VBK87" s="267"/>
      <c r="VBL87" s="210"/>
      <c r="VBM87" s="268"/>
      <c r="VBN87" s="210"/>
      <c r="VBO87" s="210"/>
      <c r="VBP87" s="210"/>
      <c r="VBQ87" s="210"/>
      <c r="VBR87" s="265"/>
      <c r="VBS87" s="266"/>
      <c r="VBT87" s="266"/>
      <c r="VBU87" s="267"/>
      <c r="VBV87" s="210"/>
      <c r="VBW87" s="268"/>
      <c r="VBX87" s="210"/>
      <c r="VBY87" s="210"/>
      <c r="VBZ87" s="210"/>
      <c r="VCA87" s="210"/>
      <c r="VCB87" s="265"/>
      <c r="VCC87" s="266"/>
      <c r="VCD87" s="266"/>
      <c r="VCE87" s="267"/>
      <c r="VCF87" s="210"/>
      <c r="VCG87" s="268"/>
      <c r="VCH87" s="210"/>
      <c r="VCI87" s="210"/>
      <c r="VCJ87" s="210"/>
      <c r="VCK87" s="210"/>
      <c r="VCL87" s="265"/>
      <c r="VCM87" s="266"/>
      <c r="VCN87" s="266"/>
      <c r="VCO87" s="267"/>
      <c r="VCP87" s="210"/>
      <c r="VCQ87" s="268"/>
      <c r="VCR87" s="210"/>
      <c r="VCS87" s="210"/>
      <c r="VCT87" s="210"/>
      <c r="VCU87" s="210"/>
      <c r="VCV87" s="265"/>
      <c r="VCW87" s="266"/>
      <c r="VCX87" s="266"/>
      <c r="VCY87" s="267"/>
      <c r="VCZ87" s="210"/>
      <c r="VDA87" s="268"/>
      <c r="VDB87" s="210"/>
      <c r="VDC87" s="210"/>
      <c r="VDD87" s="210"/>
      <c r="VDE87" s="210"/>
      <c r="VDF87" s="265"/>
      <c r="VDG87" s="266"/>
      <c r="VDH87" s="266"/>
      <c r="VDI87" s="267"/>
      <c r="VDJ87" s="210"/>
      <c r="VDK87" s="268"/>
      <c r="VDL87" s="210"/>
      <c r="VDM87" s="210"/>
      <c r="VDN87" s="210"/>
      <c r="VDO87" s="210"/>
      <c r="VDP87" s="265"/>
      <c r="VDQ87" s="266"/>
      <c r="VDR87" s="266"/>
      <c r="VDS87" s="267"/>
      <c r="VDT87" s="210"/>
      <c r="VDU87" s="268"/>
      <c r="VDV87" s="210"/>
      <c r="VDW87" s="210"/>
      <c r="VDX87" s="210"/>
      <c r="VDY87" s="210"/>
      <c r="VDZ87" s="265"/>
      <c r="VEA87" s="266"/>
      <c r="VEB87" s="266"/>
      <c r="VEC87" s="267"/>
      <c r="VED87" s="210"/>
      <c r="VEE87" s="268"/>
      <c r="VEF87" s="210"/>
      <c r="VEG87" s="210"/>
      <c r="VEH87" s="210"/>
      <c r="VEI87" s="210"/>
      <c r="VEJ87" s="265"/>
      <c r="VEK87" s="266"/>
      <c r="VEL87" s="266"/>
      <c r="VEM87" s="267"/>
      <c r="VEN87" s="210"/>
      <c r="VEO87" s="268"/>
      <c r="VEP87" s="210"/>
      <c r="VEQ87" s="210"/>
      <c r="VER87" s="210"/>
      <c r="VES87" s="210"/>
      <c r="VET87" s="265"/>
      <c r="VEU87" s="266"/>
      <c r="VEV87" s="266"/>
      <c r="VEW87" s="267"/>
      <c r="VEX87" s="210"/>
      <c r="VEY87" s="268"/>
      <c r="VEZ87" s="210"/>
      <c r="VFA87" s="210"/>
      <c r="VFB87" s="210"/>
      <c r="VFC87" s="210"/>
      <c r="VFD87" s="265"/>
      <c r="VFE87" s="266"/>
      <c r="VFF87" s="266"/>
      <c r="VFG87" s="267"/>
      <c r="VFH87" s="210"/>
      <c r="VFI87" s="268"/>
      <c r="VFJ87" s="210"/>
      <c r="VFK87" s="210"/>
      <c r="VFL87" s="210"/>
      <c r="VFM87" s="210"/>
      <c r="VFN87" s="265"/>
      <c r="VFO87" s="266"/>
      <c r="VFP87" s="266"/>
      <c r="VFQ87" s="267"/>
      <c r="VFR87" s="210"/>
      <c r="VFS87" s="268"/>
      <c r="VFT87" s="210"/>
      <c r="VFU87" s="210"/>
      <c r="VFV87" s="210"/>
      <c r="VFW87" s="210"/>
      <c r="VFX87" s="265"/>
      <c r="VFY87" s="266"/>
      <c r="VFZ87" s="266"/>
      <c r="VGA87" s="267"/>
      <c r="VGB87" s="210"/>
      <c r="VGC87" s="268"/>
      <c r="VGD87" s="210"/>
      <c r="VGE87" s="210"/>
      <c r="VGF87" s="210"/>
      <c r="VGG87" s="210"/>
      <c r="VGH87" s="265"/>
      <c r="VGI87" s="266"/>
      <c r="VGJ87" s="266"/>
      <c r="VGK87" s="267"/>
      <c r="VGL87" s="210"/>
      <c r="VGM87" s="268"/>
      <c r="VGN87" s="210"/>
      <c r="VGO87" s="210"/>
      <c r="VGP87" s="210"/>
      <c r="VGQ87" s="210"/>
      <c r="VGR87" s="265"/>
      <c r="VGS87" s="266"/>
      <c r="VGT87" s="266"/>
      <c r="VGU87" s="267"/>
      <c r="VGV87" s="210"/>
      <c r="VGW87" s="268"/>
      <c r="VGX87" s="210"/>
      <c r="VGY87" s="210"/>
      <c r="VGZ87" s="210"/>
      <c r="VHA87" s="210"/>
      <c r="VHB87" s="265"/>
      <c r="VHC87" s="266"/>
      <c r="VHD87" s="266"/>
      <c r="VHE87" s="267"/>
      <c r="VHF87" s="210"/>
      <c r="VHG87" s="268"/>
      <c r="VHH87" s="210"/>
      <c r="VHI87" s="210"/>
      <c r="VHJ87" s="210"/>
      <c r="VHK87" s="210"/>
      <c r="VHL87" s="265"/>
      <c r="VHM87" s="266"/>
      <c r="VHN87" s="266"/>
      <c r="VHO87" s="267"/>
      <c r="VHP87" s="210"/>
      <c r="VHQ87" s="268"/>
      <c r="VHR87" s="210"/>
      <c r="VHS87" s="210"/>
      <c r="VHT87" s="210"/>
      <c r="VHU87" s="210"/>
      <c r="VHV87" s="265"/>
      <c r="VHW87" s="266"/>
      <c r="VHX87" s="266"/>
      <c r="VHY87" s="267"/>
      <c r="VHZ87" s="210"/>
      <c r="VIA87" s="268"/>
      <c r="VIB87" s="210"/>
      <c r="VIC87" s="210"/>
      <c r="VID87" s="210"/>
      <c r="VIE87" s="210"/>
      <c r="VIF87" s="265"/>
      <c r="VIG87" s="266"/>
      <c r="VIH87" s="266"/>
      <c r="VII87" s="267"/>
      <c r="VIJ87" s="210"/>
      <c r="VIK87" s="268"/>
      <c r="VIL87" s="210"/>
      <c r="VIM87" s="210"/>
      <c r="VIN87" s="210"/>
      <c r="VIO87" s="210"/>
      <c r="VIP87" s="265"/>
      <c r="VIQ87" s="266"/>
      <c r="VIR87" s="266"/>
      <c r="VIS87" s="267"/>
      <c r="VIT87" s="210"/>
      <c r="VIU87" s="268"/>
      <c r="VIV87" s="210"/>
      <c r="VIW87" s="210"/>
      <c r="VIX87" s="210"/>
      <c r="VIY87" s="210"/>
      <c r="VIZ87" s="265"/>
      <c r="VJA87" s="266"/>
      <c r="VJB87" s="266"/>
      <c r="VJC87" s="267"/>
      <c r="VJD87" s="210"/>
      <c r="VJE87" s="268"/>
      <c r="VJF87" s="210"/>
      <c r="VJG87" s="210"/>
      <c r="VJH87" s="210"/>
      <c r="VJI87" s="210"/>
      <c r="VJJ87" s="265"/>
      <c r="VJK87" s="266"/>
      <c r="VJL87" s="266"/>
      <c r="VJM87" s="267"/>
      <c r="VJN87" s="210"/>
      <c r="VJO87" s="268"/>
      <c r="VJP87" s="210"/>
      <c r="VJQ87" s="210"/>
      <c r="VJR87" s="210"/>
      <c r="VJS87" s="210"/>
      <c r="VJT87" s="265"/>
      <c r="VJU87" s="266"/>
      <c r="VJV87" s="266"/>
      <c r="VJW87" s="267"/>
      <c r="VJX87" s="210"/>
      <c r="VJY87" s="268"/>
      <c r="VJZ87" s="210"/>
      <c r="VKA87" s="210"/>
      <c r="VKB87" s="210"/>
      <c r="VKC87" s="210"/>
      <c r="VKD87" s="265"/>
      <c r="VKE87" s="266"/>
      <c r="VKF87" s="266"/>
      <c r="VKG87" s="267"/>
      <c r="VKH87" s="210"/>
      <c r="VKI87" s="268"/>
      <c r="VKJ87" s="210"/>
      <c r="VKK87" s="210"/>
      <c r="VKL87" s="210"/>
      <c r="VKM87" s="210"/>
      <c r="VKN87" s="265"/>
      <c r="VKO87" s="266"/>
      <c r="VKP87" s="266"/>
      <c r="VKQ87" s="267"/>
      <c r="VKR87" s="210"/>
      <c r="VKS87" s="268"/>
      <c r="VKT87" s="210"/>
      <c r="VKU87" s="210"/>
      <c r="VKV87" s="210"/>
      <c r="VKW87" s="210"/>
      <c r="VKX87" s="265"/>
      <c r="VKY87" s="266"/>
      <c r="VKZ87" s="266"/>
      <c r="VLA87" s="267"/>
      <c r="VLB87" s="210"/>
      <c r="VLC87" s="268"/>
      <c r="VLD87" s="210"/>
      <c r="VLE87" s="210"/>
      <c r="VLF87" s="210"/>
      <c r="VLG87" s="210"/>
      <c r="VLH87" s="265"/>
      <c r="VLI87" s="266"/>
      <c r="VLJ87" s="266"/>
      <c r="VLK87" s="267"/>
      <c r="VLL87" s="210"/>
      <c r="VLM87" s="268"/>
      <c r="VLN87" s="210"/>
      <c r="VLO87" s="210"/>
      <c r="VLP87" s="210"/>
      <c r="VLQ87" s="210"/>
      <c r="VLR87" s="265"/>
      <c r="VLS87" s="266"/>
      <c r="VLT87" s="266"/>
      <c r="VLU87" s="267"/>
      <c r="VLV87" s="210"/>
      <c r="VLW87" s="268"/>
      <c r="VLX87" s="210"/>
      <c r="VLY87" s="210"/>
      <c r="VLZ87" s="210"/>
      <c r="VMA87" s="210"/>
      <c r="VMB87" s="265"/>
      <c r="VMC87" s="266"/>
      <c r="VMD87" s="266"/>
      <c r="VME87" s="267"/>
      <c r="VMF87" s="210"/>
      <c r="VMG87" s="268"/>
      <c r="VMH87" s="210"/>
      <c r="VMI87" s="210"/>
      <c r="VMJ87" s="210"/>
      <c r="VMK87" s="210"/>
      <c r="VML87" s="265"/>
      <c r="VMM87" s="266"/>
      <c r="VMN87" s="266"/>
      <c r="VMO87" s="267"/>
      <c r="VMP87" s="210"/>
      <c r="VMQ87" s="268"/>
      <c r="VMR87" s="210"/>
      <c r="VMS87" s="210"/>
      <c r="VMT87" s="210"/>
      <c r="VMU87" s="210"/>
      <c r="VMV87" s="265"/>
      <c r="VMW87" s="266"/>
      <c r="VMX87" s="266"/>
      <c r="VMY87" s="267"/>
      <c r="VMZ87" s="210"/>
      <c r="VNA87" s="268"/>
      <c r="VNB87" s="210"/>
      <c r="VNC87" s="210"/>
      <c r="VND87" s="210"/>
      <c r="VNE87" s="210"/>
      <c r="VNF87" s="265"/>
      <c r="VNG87" s="266"/>
      <c r="VNH87" s="266"/>
      <c r="VNI87" s="267"/>
      <c r="VNJ87" s="210"/>
      <c r="VNK87" s="268"/>
      <c r="VNL87" s="210"/>
      <c r="VNM87" s="210"/>
      <c r="VNN87" s="210"/>
      <c r="VNO87" s="210"/>
      <c r="VNP87" s="265"/>
      <c r="VNQ87" s="266"/>
      <c r="VNR87" s="266"/>
      <c r="VNS87" s="267"/>
      <c r="VNT87" s="210"/>
      <c r="VNU87" s="268"/>
      <c r="VNV87" s="210"/>
      <c r="VNW87" s="210"/>
      <c r="VNX87" s="210"/>
      <c r="VNY87" s="210"/>
      <c r="VNZ87" s="265"/>
      <c r="VOA87" s="266"/>
      <c r="VOB87" s="266"/>
      <c r="VOC87" s="267"/>
      <c r="VOD87" s="210"/>
      <c r="VOE87" s="268"/>
      <c r="VOF87" s="210"/>
      <c r="VOG87" s="210"/>
      <c r="VOH87" s="210"/>
      <c r="VOI87" s="210"/>
      <c r="VOJ87" s="265"/>
      <c r="VOK87" s="266"/>
      <c r="VOL87" s="266"/>
      <c r="VOM87" s="267"/>
      <c r="VON87" s="210"/>
      <c r="VOO87" s="268"/>
      <c r="VOP87" s="210"/>
      <c r="VOQ87" s="210"/>
      <c r="VOR87" s="210"/>
      <c r="VOS87" s="210"/>
      <c r="VOT87" s="265"/>
      <c r="VOU87" s="266"/>
      <c r="VOV87" s="266"/>
      <c r="VOW87" s="267"/>
      <c r="VOX87" s="210"/>
      <c r="VOY87" s="268"/>
      <c r="VOZ87" s="210"/>
      <c r="VPA87" s="210"/>
      <c r="VPB87" s="210"/>
      <c r="VPC87" s="210"/>
      <c r="VPD87" s="265"/>
      <c r="VPE87" s="266"/>
      <c r="VPF87" s="266"/>
      <c r="VPG87" s="267"/>
      <c r="VPH87" s="210"/>
      <c r="VPI87" s="268"/>
      <c r="VPJ87" s="210"/>
      <c r="VPK87" s="210"/>
      <c r="VPL87" s="210"/>
      <c r="VPM87" s="210"/>
      <c r="VPN87" s="265"/>
      <c r="VPO87" s="266"/>
      <c r="VPP87" s="266"/>
      <c r="VPQ87" s="267"/>
      <c r="VPR87" s="210"/>
      <c r="VPS87" s="268"/>
      <c r="VPT87" s="210"/>
      <c r="VPU87" s="210"/>
      <c r="VPV87" s="210"/>
      <c r="VPW87" s="210"/>
      <c r="VPX87" s="265"/>
      <c r="VPY87" s="266"/>
      <c r="VPZ87" s="266"/>
      <c r="VQA87" s="267"/>
      <c r="VQB87" s="210"/>
      <c r="VQC87" s="268"/>
      <c r="VQD87" s="210"/>
      <c r="VQE87" s="210"/>
      <c r="VQF87" s="210"/>
      <c r="VQG87" s="210"/>
      <c r="VQH87" s="265"/>
      <c r="VQI87" s="266"/>
      <c r="VQJ87" s="266"/>
      <c r="VQK87" s="267"/>
      <c r="VQL87" s="210"/>
      <c r="VQM87" s="268"/>
      <c r="VQN87" s="210"/>
      <c r="VQO87" s="210"/>
      <c r="VQP87" s="210"/>
      <c r="VQQ87" s="210"/>
      <c r="VQR87" s="265"/>
      <c r="VQS87" s="266"/>
      <c r="VQT87" s="266"/>
      <c r="VQU87" s="267"/>
      <c r="VQV87" s="210"/>
      <c r="VQW87" s="268"/>
      <c r="VQX87" s="210"/>
      <c r="VQY87" s="210"/>
      <c r="VQZ87" s="210"/>
      <c r="VRA87" s="210"/>
      <c r="VRB87" s="265"/>
      <c r="VRC87" s="266"/>
      <c r="VRD87" s="266"/>
      <c r="VRE87" s="267"/>
      <c r="VRF87" s="210"/>
      <c r="VRG87" s="268"/>
      <c r="VRH87" s="210"/>
      <c r="VRI87" s="210"/>
      <c r="VRJ87" s="210"/>
      <c r="VRK87" s="210"/>
      <c r="VRL87" s="265"/>
      <c r="VRM87" s="266"/>
      <c r="VRN87" s="266"/>
      <c r="VRO87" s="267"/>
      <c r="VRP87" s="210"/>
      <c r="VRQ87" s="268"/>
      <c r="VRR87" s="210"/>
      <c r="VRS87" s="210"/>
      <c r="VRT87" s="210"/>
      <c r="VRU87" s="210"/>
      <c r="VRV87" s="265"/>
      <c r="VRW87" s="266"/>
      <c r="VRX87" s="266"/>
      <c r="VRY87" s="267"/>
      <c r="VRZ87" s="210"/>
      <c r="VSA87" s="268"/>
      <c r="VSB87" s="210"/>
      <c r="VSC87" s="210"/>
      <c r="VSD87" s="210"/>
      <c r="VSE87" s="210"/>
      <c r="VSF87" s="265"/>
      <c r="VSG87" s="266"/>
      <c r="VSH87" s="266"/>
      <c r="VSI87" s="267"/>
      <c r="VSJ87" s="210"/>
      <c r="VSK87" s="268"/>
      <c r="VSL87" s="210"/>
      <c r="VSM87" s="210"/>
      <c r="VSN87" s="210"/>
      <c r="VSO87" s="210"/>
      <c r="VSP87" s="265"/>
      <c r="VSQ87" s="266"/>
      <c r="VSR87" s="266"/>
      <c r="VSS87" s="267"/>
      <c r="VST87" s="210"/>
      <c r="VSU87" s="268"/>
      <c r="VSV87" s="210"/>
      <c r="VSW87" s="210"/>
      <c r="VSX87" s="210"/>
      <c r="VSY87" s="210"/>
      <c r="VSZ87" s="265"/>
      <c r="VTA87" s="266"/>
      <c r="VTB87" s="266"/>
      <c r="VTC87" s="267"/>
      <c r="VTD87" s="210"/>
      <c r="VTE87" s="268"/>
      <c r="VTF87" s="210"/>
      <c r="VTG87" s="210"/>
      <c r="VTH87" s="210"/>
      <c r="VTI87" s="210"/>
      <c r="VTJ87" s="265"/>
      <c r="VTK87" s="266"/>
      <c r="VTL87" s="266"/>
      <c r="VTM87" s="267"/>
      <c r="VTN87" s="210"/>
      <c r="VTO87" s="268"/>
      <c r="VTP87" s="210"/>
      <c r="VTQ87" s="210"/>
      <c r="VTR87" s="210"/>
      <c r="VTS87" s="210"/>
      <c r="VTT87" s="265"/>
      <c r="VTU87" s="266"/>
      <c r="VTV87" s="266"/>
      <c r="VTW87" s="267"/>
      <c r="VTX87" s="210"/>
      <c r="VTY87" s="268"/>
      <c r="VTZ87" s="210"/>
      <c r="VUA87" s="210"/>
      <c r="VUB87" s="210"/>
      <c r="VUC87" s="210"/>
      <c r="VUD87" s="265"/>
      <c r="VUE87" s="266"/>
      <c r="VUF87" s="266"/>
      <c r="VUG87" s="267"/>
      <c r="VUH87" s="210"/>
      <c r="VUI87" s="268"/>
      <c r="VUJ87" s="210"/>
      <c r="VUK87" s="210"/>
      <c r="VUL87" s="210"/>
      <c r="VUM87" s="210"/>
      <c r="VUN87" s="265"/>
      <c r="VUO87" s="266"/>
      <c r="VUP87" s="266"/>
      <c r="VUQ87" s="267"/>
      <c r="VUR87" s="210"/>
      <c r="VUS87" s="268"/>
      <c r="VUT87" s="210"/>
      <c r="VUU87" s="210"/>
      <c r="VUV87" s="210"/>
      <c r="VUW87" s="210"/>
      <c r="VUX87" s="265"/>
      <c r="VUY87" s="266"/>
      <c r="VUZ87" s="266"/>
      <c r="VVA87" s="267"/>
      <c r="VVB87" s="210"/>
      <c r="VVC87" s="268"/>
      <c r="VVD87" s="210"/>
      <c r="VVE87" s="210"/>
      <c r="VVF87" s="210"/>
      <c r="VVG87" s="210"/>
      <c r="VVH87" s="265"/>
      <c r="VVI87" s="266"/>
      <c r="VVJ87" s="266"/>
      <c r="VVK87" s="267"/>
      <c r="VVL87" s="210"/>
      <c r="VVM87" s="268"/>
      <c r="VVN87" s="210"/>
      <c r="VVO87" s="210"/>
      <c r="VVP87" s="210"/>
      <c r="VVQ87" s="210"/>
      <c r="VVR87" s="265"/>
      <c r="VVS87" s="266"/>
      <c r="VVT87" s="266"/>
      <c r="VVU87" s="267"/>
      <c r="VVV87" s="210"/>
      <c r="VVW87" s="268"/>
      <c r="VVX87" s="210"/>
      <c r="VVY87" s="210"/>
      <c r="VVZ87" s="210"/>
      <c r="VWA87" s="210"/>
      <c r="VWB87" s="265"/>
      <c r="VWC87" s="266"/>
      <c r="VWD87" s="266"/>
      <c r="VWE87" s="267"/>
      <c r="VWF87" s="210"/>
      <c r="VWG87" s="268"/>
      <c r="VWH87" s="210"/>
      <c r="VWI87" s="210"/>
      <c r="VWJ87" s="210"/>
      <c r="VWK87" s="210"/>
      <c r="VWL87" s="265"/>
      <c r="VWM87" s="266"/>
      <c r="VWN87" s="266"/>
      <c r="VWO87" s="267"/>
      <c r="VWP87" s="210"/>
      <c r="VWQ87" s="268"/>
      <c r="VWR87" s="210"/>
      <c r="VWS87" s="210"/>
      <c r="VWT87" s="210"/>
      <c r="VWU87" s="210"/>
      <c r="VWV87" s="265"/>
      <c r="VWW87" s="266"/>
      <c r="VWX87" s="266"/>
      <c r="VWY87" s="267"/>
      <c r="VWZ87" s="210"/>
      <c r="VXA87" s="268"/>
      <c r="VXB87" s="210"/>
      <c r="VXC87" s="210"/>
      <c r="VXD87" s="210"/>
      <c r="VXE87" s="210"/>
      <c r="VXF87" s="265"/>
      <c r="VXG87" s="266"/>
      <c r="VXH87" s="266"/>
      <c r="VXI87" s="267"/>
      <c r="VXJ87" s="210"/>
      <c r="VXK87" s="268"/>
      <c r="VXL87" s="210"/>
      <c r="VXM87" s="210"/>
      <c r="VXN87" s="210"/>
      <c r="VXO87" s="210"/>
      <c r="VXP87" s="265"/>
      <c r="VXQ87" s="266"/>
      <c r="VXR87" s="266"/>
      <c r="VXS87" s="267"/>
      <c r="VXT87" s="210"/>
      <c r="VXU87" s="268"/>
      <c r="VXV87" s="210"/>
      <c r="VXW87" s="210"/>
      <c r="VXX87" s="210"/>
      <c r="VXY87" s="210"/>
      <c r="VXZ87" s="265"/>
      <c r="VYA87" s="266"/>
      <c r="VYB87" s="266"/>
      <c r="VYC87" s="267"/>
      <c r="VYD87" s="210"/>
      <c r="VYE87" s="268"/>
      <c r="VYF87" s="210"/>
      <c r="VYG87" s="210"/>
      <c r="VYH87" s="210"/>
      <c r="VYI87" s="210"/>
      <c r="VYJ87" s="265"/>
      <c r="VYK87" s="266"/>
      <c r="VYL87" s="266"/>
      <c r="VYM87" s="267"/>
      <c r="VYN87" s="210"/>
      <c r="VYO87" s="268"/>
      <c r="VYP87" s="210"/>
      <c r="VYQ87" s="210"/>
      <c r="VYR87" s="210"/>
      <c r="VYS87" s="210"/>
      <c r="VYT87" s="265"/>
      <c r="VYU87" s="266"/>
      <c r="VYV87" s="266"/>
      <c r="VYW87" s="267"/>
      <c r="VYX87" s="210"/>
      <c r="VYY87" s="268"/>
      <c r="VYZ87" s="210"/>
      <c r="VZA87" s="210"/>
      <c r="VZB87" s="210"/>
      <c r="VZC87" s="210"/>
      <c r="VZD87" s="265"/>
      <c r="VZE87" s="266"/>
      <c r="VZF87" s="266"/>
      <c r="VZG87" s="267"/>
      <c r="VZH87" s="210"/>
      <c r="VZI87" s="268"/>
      <c r="VZJ87" s="210"/>
      <c r="VZK87" s="210"/>
      <c r="VZL87" s="210"/>
      <c r="VZM87" s="210"/>
      <c r="VZN87" s="265"/>
      <c r="VZO87" s="266"/>
      <c r="VZP87" s="266"/>
      <c r="VZQ87" s="267"/>
      <c r="VZR87" s="210"/>
      <c r="VZS87" s="268"/>
      <c r="VZT87" s="210"/>
      <c r="VZU87" s="210"/>
      <c r="VZV87" s="210"/>
      <c r="VZW87" s="210"/>
      <c r="VZX87" s="265"/>
      <c r="VZY87" s="266"/>
      <c r="VZZ87" s="266"/>
      <c r="WAA87" s="267"/>
      <c r="WAB87" s="210"/>
      <c r="WAC87" s="268"/>
      <c r="WAD87" s="210"/>
      <c r="WAE87" s="210"/>
      <c r="WAF87" s="210"/>
      <c r="WAG87" s="210"/>
      <c r="WAH87" s="265"/>
      <c r="WAI87" s="266"/>
      <c r="WAJ87" s="266"/>
      <c r="WAK87" s="267"/>
      <c r="WAL87" s="210"/>
      <c r="WAM87" s="268"/>
      <c r="WAN87" s="210"/>
      <c r="WAO87" s="210"/>
      <c r="WAP87" s="210"/>
      <c r="WAQ87" s="210"/>
      <c r="WAR87" s="265"/>
      <c r="WAS87" s="266"/>
      <c r="WAT87" s="266"/>
      <c r="WAU87" s="267"/>
      <c r="WAV87" s="210"/>
      <c r="WAW87" s="268"/>
      <c r="WAX87" s="210"/>
      <c r="WAY87" s="210"/>
      <c r="WAZ87" s="210"/>
      <c r="WBA87" s="210"/>
      <c r="WBB87" s="265"/>
      <c r="WBC87" s="266"/>
      <c r="WBD87" s="266"/>
      <c r="WBE87" s="267"/>
      <c r="WBF87" s="210"/>
      <c r="WBG87" s="268"/>
      <c r="WBH87" s="210"/>
      <c r="WBI87" s="210"/>
      <c r="WBJ87" s="210"/>
      <c r="WBK87" s="210"/>
      <c r="WBL87" s="265"/>
      <c r="WBM87" s="266"/>
      <c r="WBN87" s="266"/>
      <c r="WBO87" s="267"/>
      <c r="WBP87" s="210"/>
      <c r="WBQ87" s="268"/>
      <c r="WBR87" s="210"/>
      <c r="WBS87" s="210"/>
      <c r="WBT87" s="210"/>
      <c r="WBU87" s="210"/>
      <c r="WBV87" s="265"/>
      <c r="WBW87" s="266"/>
      <c r="WBX87" s="266"/>
      <c r="WBY87" s="267"/>
      <c r="WBZ87" s="210"/>
      <c r="WCA87" s="268"/>
      <c r="WCB87" s="210"/>
      <c r="WCC87" s="210"/>
      <c r="WCD87" s="210"/>
      <c r="WCE87" s="210"/>
      <c r="WCF87" s="265"/>
      <c r="WCG87" s="266"/>
      <c r="WCH87" s="266"/>
      <c r="WCI87" s="267"/>
      <c r="WCJ87" s="210"/>
      <c r="WCK87" s="268"/>
      <c r="WCL87" s="210"/>
      <c r="WCM87" s="210"/>
      <c r="WCN87" s="210"/>
      <c r="WCO87" s="210"/>
      <c r="WCP87" s="265"/>
      <c r="WCQ87" s="266"/>
      <c r="WCR87" s="266"/>
      <c r="WCS87" s="267"/>
      <c r="WCT87" s="210"/>
      <c r="WCU87" s="268"/>
      <c r="WCV87" s="210"/>
      <c r="WCW87" s="210"/>
      <c r="WCX87" s="210"/>
      <c r="WCY87" s="210"/>
      <c r="WCZ87" s="265"/>
      <c r="WDA87" s="266"/>
      <c r="WDB87" s="266"/>
      <c r="WDC87" s="267"/>
      <c r="WDD87" s="210"/>
      <c r="WDE87" s="268"/>
      <c r="WDF87" s="210"/>
      <c r="WDG87" s="210"/>
      <c r="WDH87" s="210"/>
      <c r="WDI87" s="210"/>
      <c r="WDJ87" s="265"/>
      <c r="WDK87" s="266"/>
      <c r="WDL87" s="266"/>
      <c r="WDM87" s="267"/>
      <c r="WDN87" s="210"/>
      <c r="WDO87" s="268"/>
      <c r="WDP87" s="210"/>
      <c r="WDQ87" s="210"/>
      <c r="WDR87" s="210"/>
      <c r="WDS87" s="210"/>
      <c r="WDT87" s="265"/>
      <c r="WDU87" s="266"/>
      <c r="WDV87" s="266"/>
      <c r="WDW87" s="267"/>
      <c r="WDX87" s="210"/>
      <c r="WDY87" s="268"/>
      <c r="WDZ87" s="210"/>
      <c r="WEA87" s="210"/>
      <c r="WEB87" s="210"/>
      <c r="WEC87" s="210"/>
      <c r="WED87" s="265"/>
      <c r="WEE87" s="266"/>
      <c r="WEF87" s="266"/>
      <c r="WEG87" s="267"/>
      <c r="WEH87" s="210"/>
      <c r="WEI87" s="268"/>
      <c r="WEJ87" s="210"/>
      <c r="WEK87" s="210"/>
      <c r="WEL87" s="210"/>
      <c r="WEM87" s="210"/>
      <c r="WEN87" s="265"/>
      <c r="WEO87" s="266"/>
      <c r="WEP87" s="266"/>
      <c r="WEQ87" s="267"/>
      <c r="WER87" s="210"/>
      <c r="WES87" s="268"/>
      <c r="WET87" s="210"/>
      <c r="WEU87" s="210"/>
      <c r="WEV87" s="210"/>
      <c r="WEW87" s="210"/>
      <c r="WEX87" s="265"/>
      <c r="WEY87" s="266"/>
      <c r="WEZ87" s="266"/>
      <c r="WFA87" s="267"/>
      <c r="WFB87" s="210"/>
      <c r="WFC87" s="268"/>
      <c r="WFD87" s="210"/>
      <c r="WFE87" s="210"/>
      <c r="WFF87" s="210"/>
      <c r="WFG87" s="210"/>
      <c r="WFH87" s="265"/>
      <c r="WFI87" s="266"/>
      <c r="WFJ87" s="266"/>
      <c r="WFK87" s="267"/>
      <c r="WFL87" s="210"/>
      <c r="WFM87" s="268"/>
      <c r="WFN87" s="210"/>
      <c r="WFO87" s="210"/>
      <c r="WFP87" s="210"/>
      <c r="WFQ87" s="210"/>
      <c r="WFR87" s="265"/>
      <c r="WFS87" s="266"/>
      <c r="WFT87" s="266"/>
      <c r="WFU87" s="267"/>
      <c r="WFV87" s="210"/>
      <c r="WFW87" s="268"/>
      <c r="WFX87" s="210"/>
      <c r="WFY87" s="210"/>
      <c r="WFZ87" s="210"/>
      <c r="WGA87" s="210"/>
      <c r="WGB87" s="265"/>
      <c r="WGC87" s="266"/>
      <c r="WGD87" s="266"/>
      <c r="WGE87" s="267"/>
      <c r="WGF87" s="210"/>
      <c r="WGG87" s="268"/>
      <c r="WGH87" s="210"/>
      <c r="WGI87" s="210"/>
      <c r="WGJ87" s="210"/>
      <c r="WGK87" s="210"/>
      <c r="WGL87" s="265"/>
      <c r="WGM87" s="266"/>
      <c r="WGN87" s="266"/>
      <c r="WGO87" s="267"/>
      <c r="WGP87" s="210"/>
      <c r="WGQ87" s="268"/>
      <c r="WGR87" s="210"/>
      <c r="WGS87" s="210"/>
      <c r="WGT87" s="210"/>
      <c r="WGU87" s="210"/>
      <c r="WGV87" s="265"/>
      <c r="WGW87" s="266"/>
      <c r="WGX87" s="266"/>
      <c r="WGY87" s="267"/>
      <c r="WGZ87" s="210"/>
      <c r="WHA87" s="268"/>
      <c r="WHB87" s="210"/>
      <c r="WHC87" s="210"/>
      <c r="WHD87" s="210"/>
      <c r="WHE87" s="210"/>
      <c r="WHF87" s="265"/>
      <c r="WHG87" s="266"/>
      <c r="WHH87" s="266"/>
      <c r="WHI87" s="267"/>
      <c r="WHJ87" s="210"/>
      <c r="WHK87" s="268"/>
      <c r="WHL87" s="210"/>
      <c r="WHM87" s="210"/>
      <c r="WHN87" s="210"/>
      <c r="WHO87" s="210"/>
      <c r="WHP87" s="265"/>
      <c r="WHQ87" s="266"/>
      <c r="WHR87" s="266"/>
      <c r="WHS87" s="267"/>
      <c r="WHT87" s="210"/>
      <c r="WHU87" s="268"/>
      <c r="WHV87" s="210"/>
      <c r="WHW87" s="210"/>
      <c r="WHX87" s="210"/>
      <c r="WHY87" s="210"/>
      <c r="WHZ87" s="265"/>
      <c r="WIA87" s="266"/>
      <c r="WIB87" s="266"/>
      <c r="WIC87" s="267"/>
      <c r="WID87" s="210"/>
      <c r="WIE87" s="268"/>
      <c r="WIF87" s="210"/>
      <c r="WIG87" s="210"/>
      <c r="WIH87" s="210"/>
      <c r="WII87" s="210"/>
      <c r="WIJ87" s="265"/>
      <c r="WIK87" s="266"/>
      <c r="WIL87" s="266"/>
      <c r="WIM87" s="267"/>
      <c r="WIN87" s="210"/>
      <c r="WIO87" s="268"/>
      <c r="WIP87" s="210"/>
      <c r="WIQ87" s="210"/>
      <c r="WIR87" s="210"/>
      <c r="WIS87" s="210"/>
      <c r="WIT87" s="265"/>
      <c r="WIU87" s="266"/>
      <c r="WIV87" s="266"/>
      <c r="WIW87" s="267"/>
      <c r="WIX87" s="210"/>
      <c r="WIY87" s="268"/>
      <c r="WIZ87" s="210"/>
      <c r="WJA87" s="210"/>
      <c r="WJB87" s="210"/>
      <c r="WJC87" s="210"/>
      <c r="WJD87" s="265"/>
      <c r="WJE87" s="266"/>
      <c r="WJF87" s="266"/>
      <c r="WJG87" s="267"/>
      <c r="WJH87" s="210"/>
      <c r="WJI87" s="268"/>
      <c r="WJJ87" s="210"/>
      <c r="WJK87" s="210"/>
      <c r="WJL87" s="210"/>
      <c r="WJM87" s="210"/>
      <c r="WJN87" s="265"/>
      <c r="WJO87" s="266"/>
      <c r="WJP87" s="266"/>
      <c r="WJQ87" s="267"/>
      <c r="WJR87" s="210"/>
      <c r="WJS87" s="268"/>
      <c r="WJT87" s="210"/>
      <c r="WJU87" s="210"/>
      <c r="WJV87" s="210"/>
      <c r="WJW87" s="210"/>
      <c r="WJX87" s="265"/>
      <c r="WJY87" s="266"/>
      <c r="WJZ87" s="266"/>
      <c r="WKA87" s="267"/>
      <c r="WKB87" s="210"/>
      <c r="WKC87" s="268"/>
      <c r="WKD87" s="210"/>
      <c r="WKE87" s="210"/>
      <c r="WKF87" s="210"/>
      <c r="WKG87" s="210"/>
      <c r="WKH87" s="265"/>
      <c r="WKI87" s="266"/>
      <c r="WKJ87" s="266"/>
      <c r="WKK87" s="267"/>
      <c r="WKL87" s="210"/>
      <c r="WKM87" s="268"/>
      <c r="WKN87" s="210"/>
      <c r="WKO87" s="210"/>
      <c r="WKP87" s="210"/>
      <c r="WKQ87" s="210"/>
      <c r="WKR87" s="265"/>
      <c r="WKS87" s="266"/>
      <c r="WKT87" s="266"/>
      <c r="WKU87" s="267"/>
      <c r="WKV87" s="210"/>
      <c r="WKW87" s="268"/>
      <c r="WKX87" s="210"/>
      <c r="WKY87" s="210"/>
      <c r="WKZ87" s="210"/>
      <c r="WLA87" s="210"/>
      <c r="WLB87" s="265"/>
      <c r="WLC87" s="266"/>
      <c r="WLD87" s="266"/>
      <c r="WLE87" s="267"/>
      <c r="WLF87" s="210"/>
      <c r="WLG87" s="268"/>
      <c r="WLH87" s="210"/>
      <c r="WLI87" s="210"/>
      <c r="WLJ87" s="210"/>
      <c r="WLK87" s="210"/>
      <c r="WLL87" s="265"/>
      <c r="WLM87" s="266"/>
      <c r="WLN87" s="266"/>
      <c r="WLO87" s="267"/>
      <c r="WLP87" s="210"/>
      <c r="WLQ87" s="268"/>
      <c r="WLR87" s="210"/>
      <c r="WLS87" s="210"/>
      <c r="WLT87" s="210"/>
      <c r="WLU87" s="210"/>
      <c r="WLV87" s="265"/>
      <c r="WLW87" s="266"/>
      <c r="WLX87" s="266"/>
      <c r="WLY87" s="267"/>
      <c r="WLZ87" s="210"/>
      <c r="WMA87" s="268"/>
      <c r="WMB87" s="210"/>
      <c r="WMC87" s="210"/>
      <c r="WMD87" s="210"/>
      <c r="WME87" s="210"/>
      <c r="WMF87" s="265"/>
      <c r="WMG87" s="266"/>
      <c r="WMH87" s="266"/>
      <c r="WMI87" s="267"/>
      <c r="WMJ87" s="210"/>
      <c r="WMK87" s="268"/>
      <c r="WML87" s="210"/>
      <c r="WMM87" s="210"/>
      <c r="WMN87" s="210"/>
      <c r="WMO87" s="210"/>
      <c r="WMP87" s="265"/>
      <c r="WMQ87" s="266"/>
      <c r="WMR87" s="266"/>
      <c r="WMS87" s="267"/>
      <c r="WMT87" s="210"/>
      <c r="WMU87" s="268"/>
      <c r="WMV87" s="210"/>
      <c r="WMW87" s="210"/>
      <c r="WMX87" s="210"/>
      <c r="WMY87" s="210"/>
      <c r="WMZ87" s="265"/>
      <c r="WNA87" s="266"/>
      <c r="WNB87" s="266"/>
      <c r="WNC87" s="267"/>
      <c r="WND87" s="210"/>
      <c r="WNE87" s="268"/>
      <c r="WNF87" s="210"/>
      <c r="WNG87" s="210"/>
      <c r="WNH87" s="210"/>
      <c r="WNI87" s="210"/>
      <c r="WNJ87" s="265"/>
      <c r="WNK87" s="266"/>
      <c r="WNL87" s="266"/>
      <c r="WNM87" s="267"/>
      <c r="WNN87" s="210"/>
      <c r="WNO87" s="268"/>
      <c r="WNP87" s="210"/>
      <c r="WNQ87" s="210"/>
      <c r="WNR87" s="210"/>
      <c r="WNS87" s="210"/>
      <c r="WNT87" s="265"/>
      <c r="WNU87" s="266"/>
      <c r="WNV87" s="266"/>
      <c r="WNW87" s="267"/>
      <c r="WNX87" s="210"/>
      <c r="WNY87" s="268"/>
      <c r="WNZ87" s="210"/>
      <c r="WOA87" s="210"/>
      <c r="WOB87" s="210"/>
      <c r="WOC87" s="210"/>
      <c r="WOD87" s="265"/>
      <c r="WOE87" s="266"/>
      <c r="WOF87" s="266"/>
      <c r="WOG87" s="267"/>
      <c r="WOH87" s="210"/>
      <c r="WOI87" s="268"/>
      <c r="WOJ87" s="210"/>
      <c r="WOK87" s="210"/>
      <c r="WOL87" s="210"/>
      <c r="WOM87" s="210"/>
      <c r="WON87" s="265"/>
      <c r="WOO87" s="266"/>
      <c r="WOP87" s="266"/>
      <c r="WOQ87" s="267"/>
      <c r="WOR87" s="210"/>
      <c r="WOS87" s="268"/>
      <c r="WOT87" s="210"/>
      <c r="WOU87" s="210"/>
      <c r="WOV87" s="210"/>
      <c r="WOW87" s="210"/>
      <c r="WOX87" s="265"/>
      <c r="WOY87" s="266"/>
      <c r="WOZ87" s="266"/>
      <c r="WPA87" s="267"/>
      <c r="WPB87" s="210"/>
      <c r="WPC87" s="268"/>
      <c r="WPD87" s="210"/>
      <c r="WPE87" s="210"/>
      <c r="WPF87" s="210"/>
      <c r="WPG87" s="210"/>
      <c r="WPH87" s="265"/>
      <c r="WPI87" s="266"/>
      <c r="WPJ87" s="266"/>
      <c r="WPK87" s="267"/>
      <c r="WPL87" s="210"/>
      <c r="WPM87" s="268"/>
      <c r="WPN87" s="210"/>
      <c r="WPO87" s="210"/>
      <c r="WPP87" s="210"/>
      <c r="WPQ87" s="210"/>
      <c r="WPR87" s="265"/>
      <c r="WPS87" s="266"/>
      <c r="WPT87" s="266"/>
      <c r="WPU87" s="267"/>
      <c r="WPV87" s="210"/>
      <c r="WPW87" s="268"/>
      <c r="WPX87" s="210"/>
      <c r="WPY87" s="210"/>
      <c r="WPZ87" s="210"/>
      <c r="WQA87" s="210"/>
      <c r="WQB87" s="265"/>
      <c r="WQC87" s="266"/>
      <c r="WQD87" s="266"/>
      <c r="WQE87" s="267"/>
      <c r="WQF87" s="210"/>
      <c r="WQG87" s="268"/>
      <c r="WQH87" s="210"/>
      <c r="WQI87" s="210"/>
      <c r="WQJ87" s="210"/>
      <c r="WQK87" s="210"/>
      <c r="WQL87" s="265"/>
      <c r="WQM87" s="266"/>
      <c r="WQN87" s="266"/>
      <c r="WQO87" s="267"/>
      <c r="WQP87" s="210"/>
      <c r="WQQ87" s="268"/>
      <c r="WQR87" s="210"/>
      <c r="WQS87" s="210"/>
      <c r="WQT87" s="210"/>
      <c r="WQU87" s="210"/>
      <c r="WQV87" s="265"/>
      <c r="WQW87" s="266"/>
      <c r="WQX87" s="266"/>
      <c r="WQY87" s="267"/>
      <c r="WQZ87" s="210"/>
      <c r="WRA87" s="268"/>
      <c r="WRB87" s="210"/>
      <c r="WRC87" s="210"/>
      <c r="WRD87" s="210"/>
      <c r="WRE87" s="210"/>
      <c r="WRF87" s="265"/>
      <c r="WRG87" s="266"/>
      <c r="WRH87" s="266"/>
      <c r="WRI87" s="267"/>
      <c r="WRJ87" s="210"/>
      <c r="WRK87" s="268"/>
      <c r="WRL87" s="210"/>
      <c r="WRM87" s="210"/>
      <c r="WRN87" s="210"/>
      <c r="WRO87" s="210"/>
      <c r="WRP87" s="265"/>
      <c r="WRQ87" s="266"/>
      <c r="WRR87" s="266"/>
      <c r="WRS87" s="267"/>
      <c r="WRT87" s="210"/>
      <c r="WRU87" s="268"/>
      <c r="WRV87" s="210"/>
      <c r="WRW87" s="210"/>
      <c r="WRX87" s="210"/>
      <c r="WRY87" s="210"/>
      <c r="WRZ87" s="265"/>
      <c r="WSA87" s="266"/>
      <c r="WSB87" s="266"/>
      <c r="WSC87" s="267"/>
      <c r="WSD87" s="210"/>
      <c r="WSE87" s="268"/>
      <c r="WSF87" s="210"/>
      <c r="WSG87" s="210"/>
      <c r="WSH87" s="210"/>
      <c r="WSI87" s="210"/>
      <c r="WSJ87" s="265"/>
      <c r="WSK87" s="266"/>
      <c r="WSL87" s="266"/>
      <c r="WSM87" s="267"/>
      <c r="WSN87" s="210"/>
      <c r="WSO87" s="268"/>
      <c r="WSP87" s="210"/>
      <c r="WSQ87" s="210"/>
      <c r="WSR87" s="210"/>
      <c r="WSS87" s="210"/>
      <c r="WST87" s="265"/>
      <c r="WSU87" s="266"/>
      <c r="WSV87" s="266"/>
      <c r="WSW87" s="267"/>
      <c r="WSX87" s="210"/>
      <c r="WSY87" s="268"/>
      <c r="WSZ87" s="210"/>
      <c r="WTA87" s="210"/>
      <c r="WTB87" s="210"/>
      <c r="WTC87" s="210"/>
      <c r="WTD87" s="265"/>
      <c r="WTE87" s="266"/>
      <c r="WTF87" s="266"/>
      <c r="WTG87" s="267"/>
      <c r="WTH87" s="210"/>
      <c r="WTI87" s="268"/>
      <c r="WTJ87" s="210"/>
      <c r="WTK87" s="210"/>
      <c r="WTL87" s="210"/>
      <c r="WTM87" s="210"/>
      <c r="WTN87" s="265"/>
      <c r="WTO87" s="266"/>
      <c r="WTP87" s="266"/>
      <c r="WTQ87" s="267"/>
      <c r="WTR87" s="210"/>
      <c r="WTS87" s="268"/>
      <c r="WTT87" s="210"/>
      <c r="WTU87" s="210"/>
      <c r="WTV87" s="210"/>
      <c r="WTW87" s="210"/>
      <c r="WTX87" s="265"/>
      <c r="WTY87" s="266"/>
      <c r="WTZ87" s="266"/>
      <c r="WUA87" s="267"/>
      <c r="WUB87" s="210"/>
      <c r="WUC87" s="268"/>
      <c r="WUD87" s="210"/>
      <c r="WUE87" s="210"/>
      <c r="WUF87" s="210"/>
      <c r="WUG87" s="210"/>
      <c r="WUH87" s="265"/>
      <c r="WUI87" s="266"/>
      <c r="WUJ87" s="266"/>
      <c r="WUK87" s="267"/>
      <c r="WUL87" s="210"/>
      <c r="WUM87" s="268"/>
      <c r="WUN87" s="210"/>
      <c r="WUO87" s="210"/>
      <c r="WUP87" s="210"/>
      <c r="WUQ87" s="210"/>
      <c r="WUR87" s="265"/>
      <c r="WUS87" s="266"/>
      <c r="WUT87" s="266"/>
      <c r="WUU87" s="267"/>
      <c r="WUV87" s="210"/>
      <c r="WUW87" s="268"/>
      <c r="WUX87" s="210"/>
      <c r="WUY87" s="210"/>
      <c r="WUZ87" s="210"/>
      <c r="WVA87" s="210"/>
      <c r="WVB87" s="265"/>
      <c r="WVC87" s="266"/>
      <c r="WVD87" s="266"/>
      <c r="WVE87" s="267"/>
      <c r="WVF87" s="210"/>
      <c r="WVG87" s="268"/>
      <c r="WVH87" s="210"/>
      <c r="WVI87" s="210"/>
      <c r="WVJ87" s="210"/>
      <c r="WVK87" s="210"/>
      <c r="WVL87" s="265"/>
      <c r="WVM87" s="266"/>
      <c r="WVN87" s="266"/>
      <c r="WVO87" s="267"/>
      <c r="WVP87" s="210"/>
      <c r="WVQ87" s="268"/>
      <c r="WVR87" s="210"/>
      <c r="WVS87" s="210"/>
      <c r="WVT87" s="210"/>
      <c r="WVU87" s="210"/>
      <c r="WVV87" s="265"/>
      <c r="WVW87" s="266"/>
      <c r="WVX87" s="266"/>
      <c r="WVY87" s="267"/>
      <c r="WVZ87" s="210"/>
      <c r="WWA87" s="268"/>
      <c r="WWB87" s="210"/>
      <c r="WWC87" s="210"/>
      <c r="WWD87" s="210"/>
      <c r="WWE87" s="210"/>
      <c r="WWF87" s="265"/>
      <c r="WWG87" s="266"/>
      <c r="WWH87" s="266"/>
      <c r="WWI87" s="267"/>
      <c r="WWJ87" s="210"/>
      <c r="WWK87" s="268"/>
      <c r="WWL87" s="210"/>
      <c r="WWM87" s="210"/>
      <c r="WWN87" s="210"/>
      <c r="WWO87" s="210"/>
      <c r="WWP87" s="265"/>
      <c r="WWQ87" s="266"/>
      <c r="WWR87" s="266"/>
      <c r="WWS87" s="267"/>
      <c r="WWT87" s="210"/>
      <c r="WWU87" s="268"/>
      <c r="WWV87" s="210"/>
      <c r="WWW87" s="210"/>
      <c r="WWX87" s="210"/>
      <c r="WWY87" s="210"/>
      <c r="WWZ87" s="265"/>
      <c r="WXA87" s="266"/>
      <c r="WXB87" s="266"/>
      <c r="WXC87" s="267"/>
      <c r="WXD87" s="210"/>
      <c r="WXE87" s="268"/>
      <c r="WXF87" s="210"/>
      <c r="WXG87" s="210"/>
      <c r="WXH87" s="210"/>
      <c r="WXI87" s="210"/>
      <c r="WXJ87" s="265"/>
      <c r="WXK87" s="266"/>
      <c r="WXL87" s="266"/>
      <c r="WXM87" s="267"/>
      <c r="WXN87" s="210"/>
      <c r="WXO87" s="268"/>
      <c r="WXP87" s="210"/>
      <c r="WXQ87" s="210"/>
      <c r="WXR87" s="210"/>
      <c r="WXS87" s="210"/>
      <c r="WXT87" s="265"/>
      <c r="WXU87" s="266"/>
      <c r="WXV87" s="266"/>
      <c r="WXW87" s="267"/>
      <c r="WXX87" s="210"/>
      <c r="WXY87" s="268"/>
      <c r="WXZ87" s="210"/>
      <c r="WYA87" s="210"/>
      <c r="WYB87" s="210"/>
      <c r="WYC87" s="210"/>
      <c r="WYD87" s="265"/>
      <c r="WYE87" s="266"/>
      <c r="WYF87" s="266"/>
      <c r="WYG87" s="267"/>
      <c r="WYH87" s="210"/>
      <c r="WYI87" s="268"/>
      <c r="WYJ87" s="210"/>
      <c r="WYK87" s="210"/>
      <c r="WYL87" s="210"/>
      <c r="WYM87" s="210"/>
      <c r="WYN87" s="265"/>
      <c r="WYO87" s="266"/>
      <c r="WYP87" s="266"/>
      <c r="WYQ87" s="267"/>
      <c r="WYR87" s="210"/>
      <c r="WYS87" s="268"/>
      <c r="WYT87" s="210"/>
      <c r="WYU87" s="210"/>
      <c r="WYV87" s="210"/>
      <c r="WYW87" s="210"/>
      <c r="WYX87" s="265"/>
      <c r="WYY87" s="266"/>
      <c r="WYZ87" s="266"/>
      <c r="WZA87" s="267"/>
      <c r="WZB87" s="210"/>
      <c r="WZC87" s="268"/>
      <c r="WZD87" s="210"/>
      <c r="WZE87" s="210"/>
      <c r="WZF87" s="210"/>
      <c r="WZG87" s="210"/>
      <c r="WZH87" s="265"/>
      <c r="WZI87" s="266"/>
      <c r="WZJ87" s="266"/>
      <c r="WZK87" s="267"/>
      <c r="WZL87" s="210"/>
      <c r="WZM87" s="268"/>
      <c r="WZN87" s="210"/>
      <c r="WZO87" s="210"/>
      <c r="WZP87" s="210"/>
      <c r="WZQ87" s="210"/>
      <c r="WZR87" s="265"/>
      <c r="WZS87" s="266"/>
      <c r="WZT87" s="266"/>
      <c r="WZU87" s="267"/>
      <c r="WZV87" s="210"/>
      <c r="WZW87" s="268"/>
      <c r="WZX87" s="210"/>
      <c r="WZY87" s="210"/>
      <c r="WZZ87" s="210"/>
      <c r="XAA87" s="210"/>
      <c r="XAB87" s="265"/>
      <c r="XAC87" s="266"/>
      <c r="XAD87" s="266"/>
      <c r="XAE87" s="267"/>
      <c r="XAF87" s="210"/>
      <c r="XAG87" s="268"/>
      <c r="XAH87" s="210"/>
      <c r="XAI87" s="210"/>
      <c r="XAJ87" s="210"/>
      <c r="XAK87" s="210"/>
      <c r="XAL87" s="265"/>
      <c r="XAM87" s="266"/>
      <c r="XAN87" s="266"/>
      <c r="XAO87" s="267"/>
      <c r="XAP87" s="210"/>
      <c r="XAQ87" s="268"/>
      <c r="XAR87" s="210"/>
      <c r="XAS87" s="210"/>
      <c r="XAT87" s="210"/>
      <c r="XAU87" s="210"/>
      <c r="XAV87" s="265"/>
      <c r="XAW87" s="266"/>
      <c r="XAX87" s="266"/>
      <c r="XAY87" s="267"/>
      <c r="XAZ87" s="210"/>
      <c r="XBA87" s="268"/>
      <c r="XBB87" s="210"/>
      <c r="XBC87" s="210"/>
      <c r="XBD87" s="210"/>
      <c r="XBE87" s="210"/>
      <c r="XBF87" s="265"/>
      <c r="XBG87" s="266"/>
      <c r="XBH87" s="266"/>
      <c r="XBI87" s="267"/>
      <c r="XBJ87" s="210"/>
      <c r="XBK87" s="268"/>
      <c r="XBL87" s="210"/>
      <c r="XBM87" s="210"/>
      <c r="XBN87" s="210"/>
      <c r="XBO87" s="210"/>
      <c r="XBP87" s="265"/>
      <c r="XBQ87" s="266"/>
      <c r="XBR87" s="266"/>
      <c r="XBS87" s="267"/>
      <c r="XBT87" s="210"/>
      <c r="XBU87" s="268"/>
      <c r="XBV87" s="210"/>
      <c r="XBW87" s="210"/>
      <c r="XBX87" s="210"/>
      <c r="XBY87" s="210"/>
      <c r="XBZ87" s="265"/>
      <c r="XCA87" s="266"/>
      <c r="XCB87" s="266"/>
      <c r="XCC87" s="267"/>
      <c r="XCD87" s="210"/>
      <c r="XCE87" s="268"/>
      <c r="XCF87" s="210"/>
      <c r="XCG87" s="210"/>
      <c r="XCH87" s="210"/>
      <c r="XCI87" s="210"/>
      <c r="XCJ87" s="265"/>
      <c r="XCK87" s="266"/>
      <c r="XCL87" s="266"/>
      <c r="XCM87" s="267"/>
      <c r="XCN87" s="210"/>
      <c r="XCO87" s="268"/>
      <c r="XCP87" s="210"/>
      <c r="XCQ87" s="210"/>
      <c r="XCR87" s="210"/>
      <c r="XCS87" s="210"/>
      <c r="XCT87" s="265"/>
      <c r="XCU87" s="266"/>
      <c r="XCV87" s="266"/>
      <c r="XCW87" s="267"/>
      <c r="XCX87" s="210"/>
      <c r="XCY87" s="268"/>
      <c r="XCZ87" s="210"/>
      <c r="XDA87" s="210"/>
      <c r="XDB87" s="210"/>
      <c r="XDC87" s="210"/>
      <c r="XDD87" s="265"/>
      <c r="XDE87" s="266"/>
      <c r="XDF87" s="266"/>
      <c r="XDG87" s="267"/>
      <c r="XDH87" s="210"/>
      <c r="XDI87" s="268"/>
      <c r="XDJ87" s="210"/>
      <c r="XDK87" s="210"/>
      <c r="XDL87" s="210"/>
      <c r="XDM87" s="210"/>
      <c r="XDN87" s="265"/>
      <c r="XDO87" s="266"/>
      <c r="XDP87" s="266"/>
      <c r="XDQ87" s="267"/>
      <c r="XDR87" s="210"/>
      <c r="XDS87" s="268"/>
      <c r="XDT87" s="210"/>
      <c r="XDU87" s="210"/>
      <c r="XDV87" s="210"/>
      <c r="XDW87" s="210"/>
      <c r="XDX87" s="265"/>
      <c r="XDY87" s="266"/>
      <c r="XDZ87" s="266"/>
      <c r="XEA87" s="267"/>
      <c r="XEB87" s="210"/>
      <c r="XEC87" s="268"/>
      <c r="XED87" s="210"/>
      <c r="XEE87" s="210"/>
      <c r="XEF87" s="210"/>
      <c r="XEG87" s="210"/>
      <c r="XEH87" s="265"/>
      <c r="XEI87" s="266"/>
      <c r="XEJ87" s="266"/>
      <c r="XEK87" s="267"/>
      <c r="XEL87" s="210"/>
      <c r="XEM87" s="268"/>
      <c r="XEN87" s="210"/>
      <c r="XEO87" s="210"/>
      <c r="XEP87" s="210"/>
      <c r="XEQ87" s="210"/>
      <c r="XER87" s="265"/>
      <c r="XES87" s="266"/>
      <c r="XET87" s="266"/>
      <c r="XEU87" s="267"/>
      <c r="XEV87" s="210"/>
      <c r="XEW87" s="268"/>
      <c r="XEX87" s="210"/>
      <c r="XEY87" s="210"/>
      <c r="XEZ87" s="210"/>
      <c r="XFA87" s="210"/>
      <c r="XFB87" s="265"/>
      <c r="XFC87" s="266"/>
      <c r="XFD87" s="266"/>
    </row>
    <row r="88" spans="1:16384">
      <c r="B88" s="218"/>
      <c r="C88" s="203"/>
      <c r="D88" s="203"/>
      <c r="E88" s="203"/>
      <c r="F88" s="203"/>
      <c r="G88" s="205"/>
      <c r="H88" s="203"/>
      <c r="I88" s="203"/>
      <c r="J88" s="219"/>
    </row>
    <row r="89" spans="1:16384">
      <c r="B89" s="218"/>
      <c r="C89" s="203"/>
      <c r="D89" s="203"/>
      <c r="E89" s="203"/>
      <c r="F89" s="203"/>
      <c r="G89" s="205"/>
      <c r="H89" s="203"/>
      <c r="I89" s="203"/>
      <c r="J89" s="219"/>
    </row>
    <row r="90" spans="1:16384">
      <c r="B90" s="269"/>
      <c r="C90" s="222" t="s">
        <v>231</v>
      </c>
      <c r="D90" s="221"/>
      <c r="E90" s="221"/>
      <c r="F90" s="221"/>
      <c r="G90" s="223"/>
      <c r="H90" s="221"/>
      <c r="I90" s="270"/>
      <c r="J90" s="224"/>
    </row>
    <row r="91" spans="1:16384">
      <c r="B91" s="218"/>
      <c r="C91" s="203"/>
      <c r="D91" s="203"/>
      <c r="E91" s="203"/>
      <c r="F91" s="203"/>
      <c r="G91" s="205"/>
      <c r="H91" s="203"/>
      <c r="I91" s="203"/>
      <c r="J91" s="219"/>
    </row>
    <row r="92" spans="1:16384" ht="15.75">
      <c r="B92" s="218"/>
      <c r="C92" s="225" t="s">
        <v>148</v>
      </c>
      <c r="D92" s="225" t="s">
        <v>149</v>
      </c>
      <c r="E92" s="203"/>
      <c r="F92" s="203"/>
      <c r="G92" s="205"/>
      <c r="H92" s="225" t="s">
        <v>150</v>
      </c>
      <c r="I92" s="203"/>
      <c r="J92" s="219"/>
      <c r="K92" s="203"/>
      <c r="L92" s="203"/>
    </row>
    <row r="93" spans="1:16384">
      <c r="B93" s="218"/>
      <c r="C93" s="271" t="s">
        <v>232</v>
      </c>
      <c r="D93" s="378"/>
      <c r="E93" s="203"/>
      <c r="F93" s="203"/>
      <c r="G93" s="205"/>
      <c r="H93" s="228">
        <f>+ROUND(D93/$J$9,2)</f>
        <v>0</v>
      </c>
      <c r="I93" s="203"/>
      <c r="J93" s="219"/>
    </row>
    <row r="94" spans="1:16384">
      <c r="B94" s="218"/>
      <c r="C94" s="229"/>
      <c r="D94" s="229"/>
      <c r="E94" s="203"/>
      <c r="F94" s="203"/>
      <c r="G94" s="205"/>
      <c r="H94" s="229"/>
      <c r="I94" s="229"/>
      <c r="J94" s="272"/>
      <c r="K94" s="181"/>
      <c r="L94" s="181"/>
    </row>
    <row r="95" spans="1:16384">
      <c r="B95" s="218"/>
      <c r="C95" s="229"/>
      <c r="D95" s="229"/>
      <c r="E95" s="203"/>
      <c r="F95" s="203"/>
      <c r="G95" s="205"/>
      <c r="H95" s="229"/>
      <c r="I95" s="229"/>
      <c r="J95" s="272"/>
      <c r="K95" s="181"/>
      <c r="L95" s="181"/>
    </row>
    <row r="96" spans="1:16384">
      <c r="B96" s="218"/>
      <c r="C96" s="229"/>
      <c r="D96" s="229"/>
      <c r="E96" s="203"/>
      <c r="F96" s="203"/>
      <c r="G96" s="205"/>
      <c r="H96" s="229"/>
      <c r="I96" s="229"/>
      <c r="J96" s="272"/>
      <c r="K96" s="181"/>
      <c r="L96" s="181"/>
    </row>
    <row r="97" spans="2:12" ht="30">
      <c r="B97" s="218"/>
      <c r="C97" s="194"/>
      <c r="D97" s="194"/>
      <c r="E97" s="203"/>
      <c r="F97" s="203"/>
      <c r="G97" s="205"/>
      <c r="H97" s="230" t="s">
        <v>233</v>
      </c>
      <c r="I97" s="229"/>
      <c r="J97" s="272"/>
      <c r="K97" s="181"/>
      <c r="L97" s="181"/>
    </row>
    <row r="98" spans="2:12">
      <c r="B98" s="218"/>
      <c r="C98" s="231" t="s">
        <v>17</v>
      </c>
      <c r="D98" s="232"/>
      <c r="E98" s="203"/>
      <c r="F98" s="203"/>
      <c r="G98" s="205"/>
      <c r="H98" s="233"/>
      <c r="I98" s="229"/>
      <c r="J98" s="272"/>
      <c r="K98" s="181"/>
      <c r="L98" s="181"/>
    </row>
    <row r="99" spans="2:12">
      <c r="B99" s="218"/>
      <c r="C99" s="231"/>
      <c r="D99" s="234" t="s">
        <v>0</v>
      </c>
      <c r="E99" s="203"/>
      <c r="F99" s="203"/>
      <c r="G99" s="205"/>
      <c r="H99" s="233"/>
      <c r="I99" s="229"/>
      <c r="J99" s="272"/>
      <c r="K99" s="181"/>
      <c r="L99" s="181"/>
    </row>
    <row r="100" spans="2:12">
      <c r="B100" s="218"/>
      <c r="C100" s="235"/>
      <c r="D100" s="235" t="s">
        <v>91</v>
      </c>
      <c r="E100" s="203"/>
      <c r="F100" s="203"/>
      <c r="G100" s="205"/>
      <c r="H100" s="273">
        <f>+ROUND(D93*10%/J9,2)</f>
        <v>0</v>
      </c>
      <c r="I100" s="229"/>
      <c r="J100" s="272"/>
      <c r="K100" s="181"/>
      <c r="L100" s="181"/>
    </row>
    <row r="101" spans="2:12">
      <c r="B101" s="218"/>
      <c r="C101" s="235"/>
      <c r="D101" s="236" t="s">
        <v>92</v>
      </c>
      <c r="E101" s="203"/>
      <c r="F101" s="203"/>
      <c r="G101" s="205"/>
      <c r="H101" s="273">
        <f>+ROUND(D93*35%/J9,2)</f>
        <v>0</v>
      </c>
      <c r="I101" s="229"/>
      <c r="J101" s="272"/>
      <c r="K101" s="181"/>
      <c r="L101" s="181"/>
    </row>
    <row r="102" spans="2:12">
      <c r="B102" s="218"/>
      <c r="C102" s="231"/>
      <c r="D102" s="234" t="s">
        <v>2</v>
      </c>
      <c r="E102" s="203"/>
      <c r="F102" s="203"/>
      <c r="G102" s="205"/>
      <c r="H102" s="233"/>
      <c r="I102" s="229"/>
      <c r="J102" s="272"/>
      <c r="K102" s="181"/>
      <c r="L102" s="181"/>
    </row>
    <row r="103" spans="2:12">
      <c r="B103" s="218"/>
      <c r="C103" s="236"/>
      <c r="D103" s="236" t="s">
        <v>142</v>
      </c>
      <c r="E103" s="203"/>
      <c r="F103" s="203"/>
      <c r="G103" s="205"/>
      <c r="H103" s="273">
        <f>+ROUND(D93*55%/J9,2)</f>
        <v>0</v>
      </c>
      <c r="I103" s="229"/>
      <c r="J103" s="272"/>
      <c r="K103" s="181"/>
      <c r="L103" s="181"/>
    </row>
    <row r="104" spans="2:12">
      <c r="B104" s="218"/>
      <c r="C104" s="229"/>
      <c r="D104" s="229"/>
      <c r="E104" s="203"/>
      <c r="F104" s="203"/>
      <c r="G104" s="205"/>
      <c r="H104" s="229"/>
      <c r="I104" s="229"/>
      <c r="J104" s="272"/>
      <c r="K104" s="181"/>
      <c r="L104" s="181"/>
    </row>
    <row r="105" spans="2:12">
      <c r="B105" s="218"/>
      <c r="C105" s="229"/>
      <c r="D105" s="229"/>
      <c r="E105" s="203"/>
      <c r="F105" s="203"/>
      <c r="G105" s="205"/>
      <c r="H105" s="229"/>
      <c r="I105" s="229"/>
      <c r="J105" s="272"/>
      <c r="K105" s="181"/>
      <c r="L105" s="181"/>
    </row>
    <row r="106" spans="2:12">
      <c r="B106" s="218"/>
      <c r="C106" s="229"/>
      <c r="D106" s="229"/>
      <c r="E106" s="203"/>
      <c r="F106" s="203"/>
      <c r="G106" s="205"/>
      <c r="H106" s="229"/>
      <c r="I106" s="229"/>
      <c r="J106" s="272"/>
      <c r="K106" s="181"/>
      <c r="L106" s="181"/>
    </row>
    <row r="107" spans="2:12">
      <c r="B107" s="269"/>
      <c r="C107" s="222" t="s">
        <v>234</v>
      </c>
      <c r="D107" s="221"/>
      <c r="E107" s="221"/>
      <c r="F107" s="221"/>
      <c r="G107" s="223"/>
      <c r="H107" s="221"/>
      <c r="I107" s="270"/>
      <c r="J107" s="224"/>
      <c r="K107" s="181"/>
      <c r="L107" s="181"/>
    </row>
    <row r="108" spans="2:12">
      <c r="B108" s="218"/>
      <c r="C108" s="229"/>
      <c r="D108" s="229"/>
      <c r="E108" s="203"/>
      <c r="F108" s="203"/>
      <c r="G108" s="205"/>
      <c r="H108" s="229"/>
      <c r="I108" s="229"/>
      <c r="J108" s="272"/>
      <c r="K108" s="181"/>
      <c r="L108" s="181"/>
    </row>
    <row r="109" spans="2:12">
      <c r="B109" s="218"/>
      <c r="C109" s="229"/>
      <c r="D109" s="229"/>
      <c r="E109" s="203"/>
      <c r="F109" s="203"/>
      <c r="G109" s="205"/>
      <c r="H109" s="229"/>
      <c r="I109" s="229"/>
      <c r="J109" s="272"/>
      <c r="K109" s="181"/>
      <c r="L109" s="181"/>
    </row>
    <row r="110" spans="2:12" ht="15.75">
      <c r="B110" s="218"/>
      <c r="C110" s="225" t="s">
        <v>148</v>
      </c>
      <c r="D110" s="225" t="s">
        <v>149</v>
      </c>
      <c r="E110" s="203"/>
      <c r="F110" s="203"/>
      <c r="G110" s="205"/>
      <c r="H110" s="225" t="s">
        <v>150</v>
      </c>
      <c r="I110" s="229"/>
      <c r="J110" s="272"/>
      <c r="K110" s="181"/>
      <c r="L110" s="181"/>
    </row>
    <row r="111" spans="2:12">
      <c r="B111" s="218"/>
      <c r="C111" s="226" t="s">
        <v>235</v>
      </c>
      <c r="D111" s="378"/>
      <c r="E111" s="203"/>
      <c r="F111" s="203"/>
      <c r="G111" s="205"/>
      <c r="H111" s="228">
        <f>+ROUND(D111/$J$9,2)</f>
        <v>0</v>
      </c>
      <c r="I111" s="229"/>
      <c r="J111" s="272"/>
      <c r="K111" s="181"/>
      <c r="L111" s="181"/>
    </row>
    <row r="112" spans="2:12">
      <c r="B112" s="218"/>
      <c r="C112" s="229"/>
      <c r="D112" s="229"/>
      <c r="E112" s="203"/>
      <c r="F112" s="203"/>
      <c r="G112" s="205"/>
      <c r="H112" s="229"/>
      <c r="I112" s="229"/>
      <c r="J112" s="272"/>
      <c r="K112" s="181"/>
      <c r="L112" s="181"/>
    </row>
    <row r="113" spans="2:12">
      <c r="B113" s="218"/>
      <c r="C113" s="229"/>
      <c r="D113" s="229"/>
      <c r="E113" s="203"/>
      <c r="F113" s="203"/>
      <c r="G113" s="205"/>
      <c r="H113" s="229"/>
      <c r="I113" s="229"/>
      <c r="J113" s="272"/>
      <c r="K113" s="181"/>
      <c r="L113" s="181"/>
    </row>
    <row r="114" spans="2:12">
      <c r="B114" s="218"/>
      <c r="C114" s="229"/>
      <c r="D114" s="229"/>
      <c r="E114" s="203"/>
      <c r="F114" s="203"/>
      <c r="G114" s="205"/>
      <c r="H114" s="229"/>
      <c r="I114" s="229"/>
      <c r="J114" s="272"/>
      <c r="K114" s="181"/>
      <c r="L114" s="181"/>
    </row>
    <row r="115" spans="2:12" ht="30">
      <c r="B115" s="218"/>
      <c r="C115" s="194"/>
      <c r="D115" s="194"/>
      <c r="E115" s="203"/>
      <c r="F115" s="203"/>
      <c r="G115" s="205"/>
      <c r="H115" s="230" t="s">
        <v>236</v>
      </c>
      <c r="I115" s="229"/>
      <c r="J115" s="272"/>
      <c r="K115" s="181"/>
      <c r="L115" s="181"/>
    </row>
    <row r="116" spans="2:12">
      <c r="B116" s="218"/>
      <c r="C116" s="231" t="s">
        <v>17</v>
      </c>
      <c r="D116" s="232"/>
      <c r="E116" s="203"/>
      <c r="F116" s="203"/>
      <c r="G116" s="205"/>
      <c r="H116" s="233"/>
      <c r="I116" s="229"/>
      <c r="J116" s="272"/>
      <c r="K116" s="181"/>
      <c r="L116" s="181"/>
    </row>
    <row r="117" spans="2:12">
      <c r="B117" s="218"/>
      <c r="C117" s="231"/>
      <c r="D117" s="234" t="s">
        <v>2</v>
      </c>
      <c r="E117" s="203"/>
      <c r="F117" s="203"/>
      <c r="G117" s="205"/>
      <c r="H117" s="233"/>
      <c r="I117" s="229"/>
      <c r="J117" s="272"/>
      <c r="K117" s="181"/>
      <c r="L117" s="181"/>
    </row>
    <row r="118" spans="2:12">
      <c r="B118" s="218"/>
      <c r="C118" s="236"/>
      <c r="D118" s="197" t="s">
        <v>143</v>
      </c>
      <c r="E118" s="203"/>
      <c r="F118" s="203"/>
      <c r="G118" s="205"/>
      <c r="H118" s="192">
        <f>+ROUND(D111/J9,2)</f>
        <v>0</v>
      </c>
      <c r="I118" s="229"/>
      <c r="J118" s="272"/>
      <c r="K118" s="181"/>
      <c r="L118" s="181"/>
    </row>
    <row r="119" spans="2:12">
      <c r="B119" s="218"/>
      <c r="C119" s="194"/>
      <c r="D119" s="194"/>
      <c r="E119" s="203"/>
      <c r="F119" s="203"/>
      <c r="G119" s="205"/>
      <c r="H119" s="274"/>
      <c r="I119" s="229"/>
      <c r="J119" s="272"/>
      <c r="K119" s="181"/>
      <c r="L119" s="181"/>
    </row>
    <row r="120" spans="2:12">
      <c r="B120" s="218"/>
      <c r="C120" s="194"/>
      <c r="D120" s="194"/>
      <c r="E120" s="203"/>
      <c r="F120" s="203"/>
      <c r="G120" s="205"/>
      <c r="H120" s="274"/>
      <c r="I120" s="229"/>
      <c r="J120" s="272"/>
      <c r="K120" s="181"/>
      <c r="L120" s="181"/>
    </row>
    <row r="121" spans="2:12">
      <c r="B121" s="269"/>
      <c r="C121" s="222" t="s">
        <v>237</v>
      </c>
      <c r="D121" s="221"/>
      <c r="E121" s="221"/>
      <c r="F121" s="221"/>
      <c r="G121" s="223"/>
      <c r="H121" s="221"/>
      <c r="I121" s="270"/>
      <c r="J121" s="224"/>
      <c r="K121" s="181"/>
      <c r="L121" s="181"/>
    </row>
    <row r="122" spans="2:12">
      <c r="B122" s="218"/>
      <c r="C122" s="194"/>
      <c r="D122" s="194"/>
      <c r="E122" s="203"/>
      <c r="F122" s="203"/>
      <c r="G122" s="205"/>
      <c r="H122" s="274"/>
      <c r="I122" s="229"/>
      <c r="J122" s="272"/>
      <c r="K122" s="181"/>
      <c r="L122" s="181"/>
    </row>
    <row r="123" spans="2:12" ht="15.75">
      <c r="B123" s="218"/>
      <c r="C123" s="225" t="s">
        <v>148</v>
      </c>
      <c r="D123" s="225" t="s">
        <v>149</v>
      </c>
      <c r="E123" s="203"/>
      <c r="F123" s="203"/>
      <c r="G123" s="205"/>
      <c r="H123" s="225" t="s">
        <v>150</v>
      </c>
      <c r="I123" s="229"/>
      <c r="J123" s="272"/>
      <c r="K123" s="181"/>
      <c r="L123" s="181"/>
    </row>
    <row r="124" spans="2:12">
      <c r="B124" s="218"/>
      <c r="C124" s="271" t="s">
        <v>238</v>
      </c>
      <c r="D124" s="378"/>
      <c r="E124" s="203"/>
      <c r="F124" s="203"/>
      <c r="G124" s="205"/>
      <c r="H124" s="228">
        <f>+ROUND(D124/$J$9,2)</f>
        <v>0</v>
      </c>
      <c r="I124" s="229"/>
      <c r="J124" s="272"/>
      <c r="K124" s="181"/>
      <c r="L124" s="181"/>
    </row>
    <row r="125" spans="2:12">
      <c r="B125" s="218"/>
      <c r="C125" s="229"/>
      <c r="D125" s="229"/>
      <c r="E125" s="203"/>
      <c r="F125" s="203"/>
      <c r="G125" s="205"/>
      <c r="H125" s="229"/>
      <c r="I125" s="229"/>
      <c r="J125" s="272"/>
      <c r="K125" s="181"/>
      <c r="L125" s="181"/>
    </row>
    <row r="126" spans="2:12">
      <c r="B126" s="218"/>
      <c r="C126" s="229"/>
      <c r="D126" s="229"/>
      <c r="E126" s="203"/>
      <c r="F126" s="203"/>
      <c r="G126" s="205"/>
      <c r="H126" s="229"/>
      <c r="I126" s="229"/>
      <c r="J126" s="272"/>
      <c r="K126" s="181"/>
      <c r="L126" s="181"/>
    </row>
    <row r="127" spans="2:12">
      <c r="B127" s="218"/>
      <c r="C127" s="229"/>
      <c r="D127" s="229"/>
      <c r="E127" s="203"/>
      <c r="F127" s="203"/>
      <c r="G127" s="205"/>
      <c r="H127" s="229"/>
      <c r="I127" s="229"/>
      <c r="J127" s="272"/>
      <c r="K127" s="181"/>
      <c r="L127" s="181"/>
    </row>
    <row r="128" spans="2:12" ht="30">
      <c r="B128" s="218"/>
      <c r="C128" s="194"/>
      <c r="D128" s="194"/>
      <c r="E128" s="203"/>
      <c r="F128" s="203"/>
      <c r="G128" s="205"/>
      <c r="H128" s="230" t="s">
        <v>239</v>
      </c>
      <c r="I128" s="229"/>
      <c r="J128" s="272"/>
      <c r="K128" s="181"/>
      <c r="L128" s="181"/>
    </row>
    <row r="129" spans="2:12">
      <c r="B129" s="218"/>
      <c r="C129" s="231" t="s">
        <v>17</v>
      </c>
      <c r="D129" s="232"/>
      <c r="E129" s="203"/>
      <c r="F129" s="203"/>
      <c r="G129" s="205"/>
      <c r="H129" s="233"/>
      <c r="I129" s="229"/>
      <c r="J129" s="272"/>
      <c r="K129" s="181"/>
      <c r="L129" s="181"/>
    </row>
    <row r="130" spans="2:12">
      <c r="B130" s="218"/>
      <c r="C130" s="231"/>
      <c r="D130" s="234" t="s">
        <v>2</v>
      </c>
      <c r="E130" s="203"/>
      <c r="F130" s="203"/>
      <c r="G130" s="205"/>
      <c r="H130" s="233"/>
      <c r="I130" s="229"/>
      <c r="J130" s="272"/>
      <c r="K130" s="181"/>
      <c r="L130" s="181"/>
    </row>
    <row r="131" spans="2:12">
      <c r="B131" s="218"/>
      <c r="C131" s="236"/>
      <c r="D131" s="197" t="s">
        <v>143</v>
      </c>
      <c r="E131" s="203"/>
      <c r="F131" s="203"/>
      <c r="G131" s="205"/>
      <c r="H131" s="192">
        <f>+ROUND(D124/J9,2)</f>
        <v>0</v>
      </c>
      <c r="I131" s="229"/>
      <c r="J131" s="272"/>
      <c r="K131" s="181"/>
      <c r="L131" s="181"/>
    </row>
    <row r="132" spans="2:12">
      <c r="B132" s="218"/>
      <c r="C132" s="194"/>
      <c r="D132" s="194"/>
      <c r="E132" s="203"/>
      <c r="F132" s="203"/>
      <c r="G132" s="205"/>
      <c r="H132" s="274"/>
      <c r="I132" s="229"/>
      <c r="J132" s="272"/>
      <c r="K132" s="181"/>
      <c r="L132" s="181"/>
    </row>
    <row r="133" spans="2:12">
      <c r="B133" s="218"/>
      <c r="C133" s="194"/>
      <c r="D133" s="194"/>
      <c r="E133" s="203"/>
      <c r="F133" s="203"/>
      <c r="G133" s="205"/>
      <c r="H133" s="274"/>
      <c r="I133" s="229"/>
      <c r="J133" s="272"/>
      <c r="K133" s="181"/>
      <c r="L133" s="181"/>
    </row>
    <row r="134" spans="2:12">
      <c r="B134" s="218"/>
      <c r="C134" s="194"/>
      <c r="D134" s="194"/>
      <c r="E134" s="203"/>
      <c r="F134" s="203"/>
      <c r="G134" s="205"/>
      <c r="H134" s="274"/>
      <c r="I134" s="229"/>
      <c r="J134" s="272"/>
      <c r="K134" s="181"/>
      <c r="L134" s="181"/>
    </row>
    <row r="135" spans="2:12">
      <c r="B135" s="269"/>
      <c r="C135" s="222" t="s">
        <v>240</v>
      </c>
      <c r="D135" s="221"/>
      <c r="E135" s="221"/>
      <c r="F135" s="221"/>
      <c r="G135" s="223"/>
      <c r="H135" s="221"/>
      <c r="I135" s="270"/>
      <c r="J135" s="224"/>
      <c r="K135" s="181"/>
      <c r="L135" s="181"/>
    </row>
    <row r="136" spans="2:12">
      <c r="B136" s="218"/>
      <c r="C136" s="194"/>
      <c r="D136" s="194"/>
      <c r="E136" s="203"/>
      <c r="F136" s="203"/>
      <c r="G136" s="205"/>
      <c r="H136" s="274"/>
      <c r="I136" s="229"/>
      <c r="J136" s="272"/>
      <c r="K136" s="181"/>
      <c r="L136" s="181"/>
    </row>
    <row r="137" spans="2:12" ht="15.75">
      <c r="B137" s="218"/>
      <c r="C137" s="225" t="s">
        <v>148</v>
      </c>
      <c r="D137" s="225" t="s">
        <v>149</v>
      </c>
      <c r="E137" s="203"/>
      <c r="F137" s="203"/>
      <c r="G137" s="205"/>
      <c r="H137" s="225" t="s">
        <v>150</v>
      </c>
      <c r="I137" s="229"/>
      <c r="J137" s="272"/>
      <c r="K137" s="181"/>
      <c r="L137" s="181"/>
    </row>
    <row r="138" spans="2:12">
      <c r="B138" s="218"/>
      <c r="C138" s="226" t="s">
        <v>241</v>
      </c>
      <c r="D138" s="378"/>
      <c r="E138" s="203"/>
      <c r="F138" s="203"/>
      <c r="G138" s="205"/>
      <c r="H138" s="228">
        <f>+ROUND(D138/$J9,2)</f>
        <v>0</v>
      </c>
      <c r="I138" s="229"/>
      <c r="J138" s="272"/>
      <c r="K138" s="181"/>
      <c r="L138" s="181"/>
    </row>
    <row r="139" spans="2:12">
      <c r="B139" s="218"/>
      <c r="C139" s="229"/>
      <c r="D139" s="229"/>
      <c r="E139" s="203"/>
      <c r="F139" s="203"/>
      <c r="G139" s="205"/>
      <c r="H139" s="229"/>
      <c r="I139" s="229"/>
      <c r="J139" s="272"/>
      <c r="K139" s="181"/>
      <c r="L139" s="181"/>
    </row>
    <row r="140" spans="2:12">
      <c r="B140" s="218"/>
      <c r="C140" s="229"/>
      <c r="D140" s="229"/>
      <c r="E140" s="203"/>
      <c r="F140" s="203"/>
      <c r="G140" s="205"/>
      <c r="H140" s="229"/>
      <c r="I140" s="229"/>
      <c r="J140" s="272"/>
      <c r="K140" s="181"/>
      <c r="L140" s="181"/>
    </row>
    <row r="141" spans="2:12">
      <c r="B141" s="218"/>
      <c r="C141" s="194"/>
      <c r="D141" s="194"/>
      <c r="E141" s="203"/>
      <c r="F141" s="203"/>
      <c r="G141" s="205"/>
      <c r="H141" s="274"/>
      <c r="I141" s="229"/>
      <c r="J141" s="272"/>
      <c r="K141" s="181"/>
      <c r="L141" s="181"/>
    </row>
    <row r="142" spans="2:12" ht="30">
      <c r="B142" s="218"/>
      <c r="C142" s="235"/>
      <c r="D142" s="235"/>
      <c r="E142" s="203"/>
      <c r="F142" s="203"/>
      <c r="G142" s="205"/>
      <c r="H142" s="275" t="s">
        <v>242</v>
      </c>
      <c r="I142" s="203"/>
      <c r="J142" s="219"/>
    </row>
    <row r="143" spans="2:12">
      <c r="B143" s="218"/>
      <c r="C143" s="231" t="s">
        <v>17</v>
      </c>
      <c r="D143" s="232"/>
      <c r="E143" s="203"/>
      <c r="F143" s="203"/>
      <c r="G143" s="205"/>
      <c r="H143" s="233"/>
      <c r="I143" s="203"/>
      <c r="J143" s="219"/>
    </row>
    <row r="144" spans="2:12">
      <c r="B144" s="218"/>
      <c r="C144" s="231"/>
      <c r="D144" s="234" t="s">
        <v>0</v>
      </c>
      <c r="E144" s="203"/>
      <c r="F144" s="203"/>
      <c r="G144" s="205"/>
      <c r="H144" s="233"/>
      <c r="I144" s="203"/>
      <c r="J144" s="219"/>
    </row>
    <row r="145" spans="2:12">
      <c r="B145" s="218"/>
      <c r="C145" s="276"/>
      <c r="D145" s="235" t="s">
        <v>84</v>
      </c>
      <c r="E145" s="203"/>
      <c r="F145" s="203"/>
      <c r="G145" s="205"/>
      <c r="H145" s="379"/>
      <c r="I145" s="203"/>
      <c r="J145" s="219"/>
    </row>
    <row r="146" spans="2:12" ht="14.25" customHeight="1">
      <c r="B146" s="218"/>
      <c r="C146" s="276"/>
      <c r="D146" s="235" t="s">
        <v>85</v>
      </c>
      <c r="E146" s="203"/>
      <c r="F146" s="203"/>
      <c r="G146" s="205"/>
      <c r="H146" s="379"/>
      <c r="I146" s="507" t="s">
        <v>1562</v>
      </c>
      <c r="J146" s="508"/>
    </row>
    <row r="147" spans="2:12">
      <c r="B147" s="218"/>
      <c r="C147" s="276"/>
      <c r="D147" s="235" t="s">
        <v>86</v>
      </c>
      <c r="E147" s="203"/>
      <c r="F147" s="203"/>
      <c r="G147" s="205"/>
      <c r="H147" s="379"/>
      <c r="I147" s="507"/>
      <c r="J147" s="508"/>
    </row>
    <row r="148" spans="2:12">
      <c r="B148" s="218"/>
      <c r="C148" s="276"/>
      <c r="D148" s="235" t="s">
        <v>87</v>
      </c>
      <c r="E148" s="203"/>
      <c r="F148" s="203"/>
      <c r="G148" s="205"/>
      <c r="H148" s="379"/>
      <c r="I148" s="203"/>
      <c r="J148" s="272"/>
    </row>
    <row r="149" spans="2:12">
      <c r="B149" s="218"/>
      <c r="C149" s="276"/>
      <c r="D149" s="235" t="s">
        <v>1533</v>
      </c>
      <c r="E149" s="203"/>
      <c r="F149" s="203"/>
      <c r="G149" s="205"/>
      <c r="H149" s="379"/>
      <c r="I149" s="203"/>
      <c r="J149" s="272"/>
    </row>
    <row r="150" spans="2:12">
      <c r="B150" s="218"/>
      <c r="C150" s="231"/>
      <c r="D150" s="234" t="s">
        <v>1</v>
      </c>
      <c r="E150" s="203"/>
      <c r="F150" s="203"/>
      <c r="G150" s="205"/>
      <c r="H150" s="233"/>
      <c r="I150" s="203"/>
      <c r="J150" s="219"/>
    </row>
    <row r="151" spans="2:12">
      <c r="B151" s="218"/>
      <c r="C151" s="276"/>
      <c r="D151" s="235" t="s">
        <v>141</v>
      </c>
      <c r="E151" s="203"/>
      <c r="F151" s="203"/>
      <c r="G151" s="205"/>
      <c r="H151" s="277">
        <f>+ROUND(D138*18%/J9,2)</f>
        <v>0</v>
      </c>
      <c r="I151" s="203"/>
      <c r="J151" s="219"/>
    </row>
    <row r="152" spans="2:12">
      <c r="B152" s="218"/>
      <c r="C152" s="203"/>
      <c r="D152" s="203"/>
      <c r="E152" s="203"/>
      <c r="F152" s="203"/>
      <c r="G152" s="205"/>
      <c r="H152" s="203"/>
      <c r="I152" s="203"/>
      <c r="J152" s="219"/>
    </row>
    <row r="153" spans="2:12">
      <c r="B153" s="218"/>
      <c r="C153" s="278" t="s">
        <v>243</v>
      </c>
      <c r="D153" s="278"/>
      <c r="E153" s="203"/>
      <c r="F153" s="203"/>
      <c r="G153" s="205"/>
      <c r="H153" s="278" t="str">
        <f>+IF(H138=SUM(H145:H151),"ok"," nombre d'ETP à vérifier")</f>
        <v>ok</v>
      </c>
      <c r="I153" s="203"/>
      <c r="J153" s="219"/>
    </row>
    <row r="154" spans="2:12">
      <c r="B154" s="218"/>
      <c r="C154" s="180"/>
      <c r="D154" s="180"/>
      <c r="E154" s="203"/>
      <c r="F154" s="203"/>
      <c r="G154" s="205"/>
      <c r="H154" s="180"/>
      <c r="I154" s="203"/>
      <c r="J154" s="219"/>
    </row>
    <row r="155" spans="2:12">
      <c r="B155" s="218"/>
      <c r="C155" s="180"/>
      <c r="D155" s="180"/>
      <c r="E155" s="203"/>
      <c r="F155" s="203"/>
      <c r="G155" s="205"/>
      <c r="H155" s="180"/>
      <c r="I155" s="203"/>
      <c r="J155" s="219"/>
    </row>
    <row r="156" spans="2:12">
      <c r="B156" s="218"/>
      <c r="C156" s="180"/>
      <c r="D156" s="180"/>
      <c r="E156" s="203"/>
      <c r="F156" s="203"/>
      <c r="G156" s="205"/>
      <c r="H156" s="180"/>
      <c r="I156" s="203"/>
      <c r="J156" s="219"/>
    </row>
    <row r="157" spans="2:12">
      <c r="B157" s="269"/>
      <c r="C157" s="222" t="s">
        <v>244</v>
      </c>
      <c r="D157" s="221"/>
      <c r="E157" s="221"/>
      <c r="F157" s="221"/>
      <c r="G157" s="223"/>
      <c r="H157" s="221"/>
      <c r="I157" s="270"/>
      <c r="J157" s="224"/>
      <c r="K157" s="181"/>
      <c r="L157" s="181"/>
    </row>
    <row r="158" spans="2:12">
      <c r="B158" s="218"/>
      <c r="C158" s="229"/>
      <c r="D158" s="229"/>
      <c r="E158" s="203"/>
      <c r="F158" s="203"/>
      <c r="G158" s="205"/>
      <c r="H158" s="229"/>
      <c r="I158" s="229"/>
      <c r="J158" s="272"/>
      <c r="K158" s="181"/>
      <c r="L158" s="181"/>
    </row>
    <row r="159" spans="2:12" ht="15.75">
      <c r="B159" s="218"/>
      <c r="C159" s="225" t="s">
        <v>148</v>
      </c>
      <c r="D159" s="225" t="s">
        <v>149</v>
      </c>
      <c r="E159" s="203"/>
      <c r="F159" s="203"/>
      <c r="G159" s="205"/>
      <c r="H159" s="225" t="s">
        <v>150</v>
      </c>
      <c r="I159" s="203"/>
      <c r="J159" s="219"/>
    </row>
    <row r="160" spans="2:12">
      <c r="B160" s="218"/>
      <c r="C160" s="271" t="s">
        <v>245</v>
      </c>
      <c r="D160" s="378"/>
      <c r="E160" s="203"/>
      <c r="F160" s="203"/>
      <c r="G160" s="205"/>
      <c r="H160" s="228">
        <f>+ROUND(D160/$J$9,2)</f>
        <v>0</v>
      </c>
      <c r="I160" s="203"/>
      <c r="J160" s="219"/>
    </row>
    <row r="161" spans="2:10">
      <c r="B161" s="218"/>
      <c r="C161" s="183"/>
      <c r="D161" s="183"/>
      <c r="E161" s="203"/>
      <c r="F161" s="203"/>
      <c r="G161" s="205"/>
      <c r="H161" s="183"/>
      <c r="I161" s="203"/>
      <c r="J161" s="219"/>
    </row>
    <row r="162" spans="2:10" ht="30">
      <c r="B162" s="218"/>
      <c r="C162" s="235"/>
      <c r="D162" s="235"/>
      <c r="E162" s="203"/>
      <c r="F162" s="203"/>
      <c r="G162" s="205"/>
      <c r="H162" s="275" t="s">
        <v>242</v>
      </c>
      <c r="I162" s="203"/>
      <c r="J162" s="219"/>
    </row>
    <row r="163" spans="2:10">
      <c r="B163" s="218"/>
      <c r="C163" s="231" t="s">
        <v>17</v>
      </c>
      <c r="D163" s="232"/>
      <c r="E163" s="203"/>
      <c r="F163" s="203"/>
      <c r="G163" s="205"/>
      <c r="H163" s="233"/>
      <c r="I163" s="203"/>
      <c r="J163" s="219"/>
    </row>
    <row r="164" spans="2:10">
      <c r="B164" s="218"/>
      <c r="C164" s="231"/>
      <c r="D164" s="234" t="s">
        <v>0</v>
      </c>
      <c r="E164" s="203"/>
      <c r="F164" s="203"/>
      <c r="G164" s="205"/>
      <c r="H164" s="233"/>
      <c r="I164" s="203"/>
      <c r="J164" s="219"/>
    </row>
    <row r="165" spans="2:10">
      <c r="B165" s="218"/>
      <c r="C165" s="276"/>
      <c r="D165" s="235" t="s">
        <v>84</v>
      </c>
      <c r="E165" s="203"/>
      <c r="F165" s="203"/>
      <c r="G165" s="205"/>
      <c r="H165" s="379"/>
      <c r="I165" s="203"/>
      <c r="J165" s="219"/>
    </row>
    <row r="166" spans="2:10" ht="14.25" customHeight="1">
      <c r="B166" s="218"/>
      <c r="C166" s="276"/>
      <c r="D166" s="235" t="s">
        <v>85</v>
      </c>
      <c r="E166" s="203"/>
      <c r="F166" s="203"/>
      <c r="G166" s="205"/>
      <c r="H166" s="379"/>
      <c r="I166" s="509" t="s">
        <v>1563</v>
      </c>
      <c r="J166" s="510"/>
    </row>
    <row r="167" spans="2:10">
      <c r="B167" s="218"/>
      <c r="C167" s="276"/>
      <c r="D167" s="235" t="s">
        <v>86</v>
      </c>
      <c r="E167" s="203"/>
      <c r="F167" s="203"/>
      <c r="G167" s="205"/>
      <c r="H167" s="379"/>
      <c r="I167" s="509"/>
      <c r="J167" s="510"/>
    </row>
    <row r="168" spans="2:10">
      <c r="B168" s="218"/>
      <c r="C168" s="276"/>
      <c r="D168" s="235" t="s">
        <v>87</v>
      </c>
      <c r="E168" s="203"/>
      <c r="F168" s="203"/>
      <c r="G168" s="205"/>
      <c r="H168" s="379"/>
      <c r="I168" s="203"/>
      <c r="J168" s="272"/>
    </row>
    <row r="169" spans="2:10">
      <c r="B169" s="218"/>
      <c r="C169" s="276"/>
      <c r="D169" s="235" t="s">
        <v>1533</v>
      </c>
      <c r="E169" s="203"/>
      <c r="F169" s="203"/>
      <c r="G169" s="205"/>
      <c r="H169" s="379"/>
      <c r="I169" s="203"/>
      <c r="J169" s="272"/>
    </row>
    <row r="170" spans="2:10">
      <c r="B170" s="218"/>
      <c r="C170" s="231"/>
      <c r="D170" s="234" t="s">
        <v>1</v>
      </c>
      <c r="E170" s="203"/>
      <c r="F170" s="203"/>
      <c r="G170" s="205"/>
      <c r="H170" s="233"/>
      <c r="I170" s="203"/>
      <c r="J170" s="219"/>
    </row>
    <row r="171" spans="2:10">
      <c r="B171" s="218"/>
      <c r="C171" s="276"/>
      <c r="D171" s="235" t="s">
        <v>141</v>
      </c>
      <c r="E171" s="203"/>
      <c r="F171" s="203"/>
      <c r="G171" s="205"/>
      <c r="H171" s="277">
        <f>+ROUND(D160*18%/J9,2)</f>
        <v>0</v>
      </c>
      <c r="I171" s="203"/>
      <c r="J171" s="219"/>
    </row>
    <row r="172" spans="2:10">
      <c r="B172" s="218"/>
      <c r="C172" s="203"/>
      <c r="D172" s="203"/>
      <c r="E172" s="203"/>
      <c r="F172" s="203"/>
      <c r="G172" s="205"/>
      <c r="H172" s="203"/>
      <c r="I172" s="203"/>
      <c r="J172" s="219"/>
    </row>
    <row r="173" spans="2:10">
      <c r="B173" s="218"/>
      <c r="C173" s="278" t="s">
        <v>243</v>
      </c>
      <c r="D173" s="278"/>
      <c r="E173" s="203"/>
      <c r="F173" s="203"/>
      <c r="G173" s="205"/>
      <c r="H173" s="278" t="str">
        <f>+IF(H160=SUM(H165:H171),"ok"," nombre d'ETP à vérifier")</f>
        <v>ok</v>
      </c>
      <c r="I173" s="203"/>
      <c r="J173" s="219"/>
    </row>
    <row r="174" spans="2:10" ht="15.75" thickBot="1">
      <c r="B174" s="261"/>
      <c r="C174" s="262"/>
      <c r="D174" s="262"/>
      <c r="E174" s="262"/>
      <c r="F174" s="262"/>
      <c r="G174" s="263"/>
      <c r="H174" s="262"/>
      <c r="I174" s="262"/>
      <c r="J174" s="264"/>
    </row>
  </sheetData>
  <mergeCells count="5">
    <mergeCell ref="B3:J3"/>
    <mergeCell ref="C80:D80"/>
    <mergeCell ref="C81:D81"/>
    <mergeCell ref="I146:J147"/>
    <mergeCell ref="I166:J167"/>
  </mergeCells>
  <pageMargins left="0.7" right="0.7" top="0.75" bottom="0.75" header="0.3" footer="0.3"/>
  <pageSetup paperSize="9" scale="2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1"/>
  <sheetViews>
    <sheetView showGridLines="0" workbookViewId="0">
      <selection activeCell="C11" sqref="C11"/>
    </sheetView>
  </sheetViews>
  <sheetFormatPr defaultRowHeight="15"/>
  <cols>
    <col min="2" max="2" width="95" bestFit="1" customWidth="1"/>
    <col min="3" max="3" width="30.42578125" bestFit="1" customWidth="1"/>
    <col min="4" max="4" width="12.42578125" customWidth="1"/>
  </cols>
  <sheetData>
    <row r="2" spans="2:3" ht="15.75" thickBot="1"/>
    <row r="3" spans="2:3" ht="63.75" customHeight="1" thickBot="1">
      <c r="B3" s="498" t="s">
        <v>1555</v>
      </c>
      <c r="C3" s="500"/>
    </row>
    <row r="5" spans="2:3">
      <c r="B5" s="235" t="s">
        <v>139</v>
      </c>
      <c r="C5" s="279" t="str">
        <f>+'F8 Total (médicaments exclus)'!D8</f>
        <v/>
      </c>
    </row>
    <row r="6" spans="2:3">
      <c r="C6" s="280"/>
    </row>
    <row r="7" spans="2:3">
      <c r="B7" s="235" t="s">
        <v>138</v>
      </c>
      <c r="C7" s="281">
        <f>'F8 Total (médicaments exclus)'!D6</f>
        <v>0</v>
      </c>
    </row>
    <row r="8" spans="2:3">
      <c r="C8" s="280"/>
    </row>
    <row r="9" spans="2:3">
      <c r="B9" s="235" t="s">
        <v>1556</v>
      </c>
      <c r="C9" s="380"/>
    </row>
    <row r="11" spans="2:3">
      <c r="B11" s="282" t="s">
        <v>246</v>
      </c>
      <c r="C11" s="378"/>
    </row>
  </sheetData>
  <mergeCells count="1">
    <mergeCell ref="B3:C3"/>
  </mergeCell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T71"/>
  <sheetViews>
    <sheetView showGridLines="0" topLeftCell="A31" zoomScale="84" zoomScaleNormal="84" workbookViewId="0">
      <selection activeCell="H64" sqref="H64"/>
    </sheetView>
  </sheetViews>
  <sheetFormatPr defaultColWidth="11.42578125" defaultRowHeight="15" customHeight="1"/>
  <cols>
    <col min="1" max="1" width="2.85546875" style="1" customWidth="1"/>
    <col min="2" max="2" width="8.5703125" style="1" customWidth="1"/>
    <col min="3" max="3" width="37.140625" style="1" customWidth="1"/>
    <col min="4" max="12" width="14.28515625" style="1" customWidth="1"/>
    <col min="13" max="13" width="2.85546875" style="1" customWidth="1"/>
    <col min="14" max="14" width="14.28515625" style="1" customWidth="1"/>
    <col min="15" max="15" width="2.85546875" style="1" customWidth="1"/>
    <col min="16" max="16" width="14.42578125" style="1" customWidth="1"/>
    <col min="17" max="17" width="2.85546875" style="1" customWidth="1"/>
    <col min="18" max="18" width="14.28515625" style="1" customWidth="1"/>
    <col min="19" max="19" width="2.85546875" style="1" customWidth="1"/>
    <col min="20" max="16384" width="11.42578125" style="1"/>
  </cols>
  <sheetData>
    <row r="1" spans="2:20" ht="15" customHeight="1" thickBot="1"/>
    <row r="2" spans="2:20" s="16" customFormat="1" ht="60" customHeight="1" thickBot="1">
      <c r="B2" s="399" t="s">
        <v>1529</v>
      </c>
      <c r="C2" s="400"/>
      <c r="D2" s="400"/>
      <c r="E2" s="400"/>
      <c r="F2" s="400"/>
      <c r="G2" s="400"/>
      <c r="H2" s="400"/>
      <c r="I2" s="400"/>
      <c r="J2" s="400"/>
      <c r="K2" s="400"/>
      <c r="L2" s="400"/>
      <c r="M2" s="400"/>
      <c r="N2" s="400"/>
      <c r="O2" s="400"/>
      <c r="P2" s="400"/>
      <c r="Q2" s="400"/>
      <c r="R2" s="401"/>
      <c r="T2" s="67" t="str">
        <f>IF(AND(E66&lt;&gt;"",E69&lt;&gt;""),"OK","NOK")</f>
        <v>NOK</v>
      </c>
    </row>
    <row r="3" spans="2:20" ht="15" customHeight="1" thickBot="1"/>
    <row r="4" spans="2:20">
      <c r="B4" s="402" t="s">
        <v>1472</v>
      </c>
      <c r="C4" s="403"/>
      <c r="D4" s="403"/>
      <c r="E4" s="403"/>
      <c r="F4" s="403"/>
      <c r="G4" s="403"/>
      <c r="H4" s="403"/>
      <c r="I4" s="403"/>
      <c r="J4" s="403"/>
      <c r="K4" s="403"/>
      <c r="L4" s="403"/>
      <c r="M4" s="403"/>
      <c r="N4" s="403"/>
      <c r="O4" s="403"/>
      <c r="P4" s="403"/>
      <c r="Q4" s="403"/>
      <c r="R4" s="404"/>
    </row>
    <row r="5" spans="2:20" ht="30.2" customHeight="1" thickBot="1">
      <c r="B5" s="405" t="s">
        <v>1473</v>
      </c>
      <c r="C5" s="406"/>
      <c r="D5" s="406"/>
      <c r="E5" s="406"/>
      <c r="F5" s="406"/>
      <c r="G5" s="406"/>
      <c r="H5" s="406"/>
      <c r="I5" s="406"/>
      <c r="J5" s="406"/>
      <c r="K5" s="406"/>
      <c r="L5" s="406"/>
      <c r="M5" s="406"/>
      <c r="N5" s="406"/>
      <c r="O5" s="406"/>
      <c r="P5" s="406"/>
      <c r="Q5" s="406"/>
      <c r="R5" s="407"/>
    </row>
    <row r="6" spans="2:20" ht="15" customHeight="1">
      <c r="B6" s="283"/>
      <c r="C6" s="283"/>
      <c r="D6" s="283"/>
      <c r="E6" s="283"/>
      <c r="F6" s="283"/>
      <c r="G6" s="283"/>
      <c r="H6" s="283"/>
      <c r="I6" s="283"/>
      <c r="J6" s="283"/>
    </row>
    <row r="7" spans="2:20" ht="15" customHeight="1">
      <c r="B7" s="9" t="s">
        <v>16</v>
      </c>
      <c r="C7" s="62"/>
      <c r="D7" s="408">
        <f>+'F1'!C7</f>
        <v>0</v>
      </c>
      <c r="E7" s="409"/>
      <c r="F7" s="409"/>
      <c r="G7" s="409"/>
      <c r="H7" s="409"/>
      <c r="I7" s="409"/>
      <c r="J7" s="409"/>
      <c r="K7" s="409"/>
      <c r="L7" s="409"/>
      <c r="M7" s="409"/>
      <c r="N7" s="410"/>
    </row>
    <row r="8" spans="2:20" ht="15" customHeight="1">
      <c r="B8" s="411" t="s">
        <v>1474</v>
      </c>
      <c r="C8" s="412"/>
      <c r="D8" s="61" t="str">
        <f>+'F1'!C18</f>
        <v>SAS</v>
      </c>
      <c r="E8" s="284"/>
      <c r="F8" s="284"/>
      <c r="G8" s="284"/>
      <c r="H8" s="284"/>
      <c r="I8" s="284"/>
      <c r="J8" s="284"/>
      <c r="K8" s="284"/>
      <c r="L8" s="284"/>
      <c r="M8" s="284"/>
      <c r="N8" s="285"/>
    </row>
    <row r="9" spans="2:20" ht="15" customHeight="1">
      <c r="B9" s="112"/>
      <c r="C9" s="3"/>
      <c r="D9" s="113"/>
      <c r="E9" s="113"/>
      <c r="F9" s="113"/>
      <c r="G9" s="113"/>
      <c r="H9" s="113"/>
      <c r="I9" s="113"/>
      <c r="J9" s="2"/>
    </row>
    <row r="10" spans="2:20" ht="15" customHeight="1">
      <c r="B10" s="3"/>
      <c r="C10" s="3"/>
      <c r="D10" s="3"/>
      <c r="E10" s="3"/>
      <c r="F10" s="3"/>
      <c r="G10" s="3"/>
      <c r="H10" s="3"/>
      <c r="I10" s="3"/>
      <c r="J10" s="2"/>
    </row>
    <row r="11" spans="2:20" ht="15" customHeight="1">
      <c r="B11" s="2"/>
      <c r="C11" s="2"/>
      <c r="D11" s="286">
        <v>1</v>
      </c>
      <c r="E11" s="286" t="s">
        <v>1475</v>
      </c>
      <c r="F11" s="286" t="s">
        <v>1476</v>
      </c>
      <c r="G11" s="286" t="s">
        <v>1477</v>
      </c>
      <c r="H11" s="286" t="s">
        <v>1478</v>
      </c>
      <c r="I11" s="286" t="s">
        <v>1557</v>
      </c>
      <c r="J11" s="286" t="s">
        <v>1558</v>
      </c>
      <c r="K11" s="286">
        <v>2</v>
      </c>
      <c r="N11" s="286">
        <v>3</v>
      </c>
      <c r="P11" s="286">
        <v>4</v>
      </c>
      <c r="R11" s="286" t="s">
        <v>1479</v>
      </c>
    </row>
    <row r="12" spans="2:20" s="16" customFormat="1" ht="30.2" customHeight="1">
      <c r="B12" s="2"/>
      <c r="C12" s="2"/>
      <c r="D12" s="425" t="s">
        <v>118</v>
      </c>
      <c r="E12" s="425" t="s">
        <v>1559</v>
      </c>
      <c r="F12" s="425" t="s">
        <v>1560</v>
      </c>
      <c r="G12" s="425" t="s">
        <v>1480</v>
      </c>
      <c r="H12" s="425" t="s">
        <v>1481</v>
      </c>
      <c r="I12" s="425" t="s">
        <v>1482</v>
      </c>
      <c r="J12" s="425" t="s">
        <v>1483</v>
      </c>
      <c r="K12" s="428" t="s">
        <v>1484</v>
      </c>
      <c r="L12" s="416" t="s">
        <v>117</v>
      </c>
      <c r="N12" s="425" t="s">
        <v>1485</v>
      </c>
      <c r="P12" s="413" t="s">
        <v>1486</v>
      </c>
      <c r="R12" s="416" t="s">
        <v>1487</v>
      </c>
    </row>
    <row r="13" spans="2:20" s="16" customFormat="1" ht="30.2" customHeight="1">
      <c r="B13" s="2"/>
      <c r="C13" s="2"/>
      <c r="D13" s="426"/>
      <c r="E13" s="426"/>
      <c r="F13" s="426"/>
      <c r="G13" s="426"/>
      <c r="H13" s="426"/>
      <c r="I13" s="426"/>
      <c r="J13" s="426"/>
      <c r="K13" s="428"/>
      <c r="L13" s="417"/>
      <c r="N13" s="426"/>
      <c r="P13" s="414"/>
      <c r="R13" s="417"/>
    </row>
    <row r="14" spans="2:20" s="16" customFormat="1" ht="30.2" customHeight="1">
      <c r="B14" s="2"/>
      <c r="C14" s="2"/>
      <c r="D14" s="427"/>
      <c r="E14" s="427"/>
      <c r="F14" s="427"/>
      <c r="G14" s="427"/>
      <c r="H14" s="427"/>
      <c r="I14" s="427"/>
      <c r="J14" s="427"/>
      <c r="K14" s="428"/>
      <c r="L14" s="418"/>
      <c r="N14" s="427"/>
      <c r="P14" s="415"/>
      <c r="R14" s="418"/>
    </row>
    <row r="15" spans="2:20" ht="15" customHeight="1">
      <c r="B15" s="4" t="s">
        <v>17</v>
      </c>
      <c r="C15" s="5"/>
      <c r="D15" s="103"/>
      <c r="E15" s="103"/>
      <c r="F15" s="103"/>
      <c r="G15" s="103"/>
      <c r="H15" s="103"/>
      <c r="I15" s="103"/>
      <c r="J15" s="103"/>
      <c r="K15" s="287"/>
      <c r="L15" s="288"/>
      <c r="N15" s="122"/>
      <c r="P15" s="123"/>
      <c r="R15" s="122"/>
    </row>
    <row r="16" spans="2:20" ht="15" customHeight="1">
      <c r="B16" s="4"/>
      <c r="C16" s="17" t="s">
        <v>0</v>
      </c>
      <c r="D16" s="103"/>
      <c r="E16" s="103"/>
      <c r="F16" s="103"/>
      <c r="G16" s="103"/>
      <c r="H16" s="103"/>
      <c r="I16" s="103"/>
      <c r="J16" s="103"/>
      <c r="K16" s="287"/>
      <c r="L16" s="288"/>
      <c r="N16" s="122"/>
      <c r="P16" s="123"/>
      <c r="R16" s="122"/>
    </row>
    <row r="17" spans="2:18" ht="15" customHeight="1">
      <c r="B17" s="116"/>
      <c r="C17" s="2" t="s">
        <v>80</v>
      </c>
      <c r="D17" s="117"/>
      <c r="E17" s="117"/>
      <c r="F17" s="117"/>
      <c r="G17" s="117"/>
      <c r="H17" s="117"/>
      <c r="I17" s="117"/>
      <c r="J17" s="117"/>
      <c r="K17" s="117"/>
      <c r="L17" s="289" t="str">
        <f>IF(D17=0,"OK",IF(AND(D17&gt;0,K17&lt;&gt;"",K17=INT(K17),INT(K17)&gt;=D17),"OK","erreur"))</f>
        <v>OK</v>
      </c>
      <c r="N17" s="117"/>
      <c r="P17" s="124" t="str">
        <f>IF(D17="",IF(N17="","OK","erreur"),IF(N17&lt;&gt;"","OK","erreur"))</f>
        <v>OK</v>
      </c>
      <c r="R17" s="130">
        <f t="shared" ref="R17:R30" si="0">IFERROR(+N17*R$61/N$61,0)</f>
        <v>0</v>
      </c>
    </row>
    <row r="18" spans="2:18" ht="15" customHeight="1">
      <c r="B18" s="6" t="s">
        <v>1488</v>
      </c>
      <c r="C18" s="2" t="s">
        <v>81</v>
      </c>
      <c r="D18" s="117"/>
      <c r="E18" s="117"/>
      <c r="F18" s="117"/>
      <c r="G18" s="117"/>
      <c r="H18" s="117"/>
      <c r="I18" s="117"/>
      <c r="J18" s="117"/>
      <c r="K18" s="117"/>
      <c r="L18" s="289" t="str">
        <f t="shared" ref="L18:L30" si="1">IF(D18=0,"OK",IF(AND(D18&gt;0,K18&lt;&gt;"",K18=INT(K18),INT(K18)&gt;=D18),"OK","erreur"))</f>
        <v>OK</v>
      </c>
      <c r="N18" s="117"/>
      <c r="P18" s="124" t="str">
        <f t="shared" ref="P18:P30" si="2">IF(D18="",IF(N18="","OK","erreur"),IF(N18&lt;&gt;"","OK","erreur"))</f>
        <v>OK</v>
      </c>
      <c r="R18" s="130">
        <f t="shared" si="0"/>
        <v>0</v>
      </c>
    </row>
    <row r="19" spans="2:18" ht="15" customHeight="1">
      <c r="B19" s="6" t="s">
        <v>1488</v>
      </c>
      <c r="C19" s="2" t="s">
        <v>82</v>
      </c>
      <c r="D19" s="117"/>
      <c r="E19" s="117"/>
      <c r="F19" s="117"/>
      <c r="G19" s="117"/>
      <c r="H19" s="117"/>
      <c r="I19" s="117"/>
      <c r="J19" s="117"/>
      <c r="K19" s="117"/>
      <c r="L19" s="289" t="str">
        <f t="shared" si="1"/>
        <v>OK</v>
      </c>
      <c r="N19" s="117"/>
      <c r="P19" s="124" t="str">
        <f t="shared" si="2"/>
        <v>OK</v>
      </c>
      <c r="R19" s="130">
        <f t="shared" si="0"/>
        <v>0</v>
      </c>
    </row>
    <row r="20" spans="2:18" ht="15" customHeight="1">
      <c r="B20" s="6" t="s">
        <v>1488</v>
      </c>
      <c r="C20" s="2" t="s">
        <v>83</v>
      </c>
      <c r="D20" s="117"/>
      <c r="E20" s="117"/>
      <c r="F20" s="117"/>
      <c r="G20" s="117"/>
      <c r="H20" s="117"/>
      <c r="I20" s="117"/>
      <c r="J20" s="117"/>
      <c r="K20" s="117"/>
      <c r="L20" s="289" t="str">
        <f t="shared" si="1"/>
        <v>OK</v>
      </c>
      <c r="N20" s="117"/>
      <c r="P20" s="124" t="str">
        <f t="shared" si="2"/>
        <v>OK</v>
      </c>
      <c r="R20" s="130">
        <f t="shared" si="0"/>
        <v>0</v>
      </c>
    </row>
    <row r="21" spans="2:18" ht="15" customHeight="1">
      <c r="B21" s="6" t="s">
        <v>1488</v>
      </c>
      <c r="C21" s="2" t="s">
        <v>84</v>
      </c>
      <c r="D21" s="117"/>
      <c r="E21" s="117"/>
      <c r="F21" s="117"/>
      <c r="G21" s="117"/>
      <c r="H21" s="117"/>
      <c r="I21" s="117"/>
      <c r="J21" s="117"/>
      <c r="K21" s="117"/>
      <c r="L21" s="289" t="str">
        <f t="shared" si="1"/>
        <v>OK</v>
      </c>
      <c r="N21" s="117"/>
      <c r="P21" s="124" t="str">
        <f t="shared" si="2"/>
        <v>OK</v>
      </c>
      <c r="R21" s="130">
        <f t="shared" si="0"/>
        <v>0</v>
      </c>
    </row>
    <row r="22" spans="2:18" ht="15" customHeight="1">
      <c r="B22" s="6" t="s">
        <v>1488</v>
      </c>
      <c r="C22" s="2" t="s">
        <v>85</v>
      </c>
      <c r="D22" s="117"/>
      <c r="E22" s="117"/>
      <c r="F22" s="117"/>
      <c r="G22" s="117"/>
      <c r="H22" s="117"/>
      <c r="I22" s="117"/>
      <c r="J22" s="117"/>
      <c r="K22" s="117"/>
      <c r="L22" s="289" t="str">
        <f t="shared" si="1"/>
        <v>OK</v>
      </c>
      <c r="N22" s="117"/>
      <c r="P22" s="124" t="str">
        <f t="shared" si="2"/>
        <v>OK</v>
      </c>
      <c r="R22" s="130">
        <f t="shared" si="0"/>
        <v>0</v>
      </c>
    </row>
    <row r="23" spans="2:18" ht="15" customHeight="1">
      <c r="B23" s="6" t="s">
        <v>1488</v>
      </c>
      <c r="C23" s="2" t="s">
        <v>86</v>
      </c>
      <c r="D23" s="117"/>
      <c r="E23" s="117"/>
      <c r="F23" s="117"/>
      <c r="G23" s="117"/>
      <c r="H23" s="117"/>
      <c r="I23" s="117"/>
      <c r="J23" s="117"/>
      <c r="K23" s="117"/>
      <c r="L23" s="289" t="str">
        <f t="shared" si="1"/>
        <v>OK</v>
      </c>
      <c r="N23" s="117"/>
      <c r="P23" s="124" t="str">
        <f t="shared" si="2"/>
        <v>OK</v>
      </c>
      <c r="R23" s="130">
        <f t="shared" si="0"/>
        <v>0</v>
      </c>
    </row>
    <row r="24" spans="2:18" ht="15" customHeight="1">
      <c r="B24" s="6" t="s">
        <v>1488</v>
      </c>
      <c r="C24" s="2" t="s">
        <v>87</v>
      </c>
      <c r="D24" s="117"/>
      <c r="E24" s="117"/>
      <c r="F24" s="117"/>
      <c r="G24" s="117"/>
      <c r="H24" s="117"/>
      <c r="I24" s="117"/>
      <c r="J24" s="117"/>
      <c r="K24" s="117"/>
      <c r="L24" s="289" t="str">
        <f t="shared" si="1"/>
        <v>OK</v>
      </c>
      <c r="N24" s="117"/>
      <c r="P24" s="124" t="str">
        <f t="shared" si="2"/>
        <v>OK</v>
      </c>
      <c r="R24" s="130">
        <f t="shared" si="0"/>
        <v>0</v>
      </c>
    </row>
    <row r="25" spans="2:18" ht="15" customHeight="1">
      <c r="B25" s="6" t="s">
        <v>1488</v>
      </c>
      <c r="C25" s="2" t="s">
        <v>88</v>
      </c>
      <c r="D25" s="117"/>
      <c r="E25" s="117"/>
      <c r="F25" s="117"/>
      <c r="G25" s="117"/>
      <c r="H25" s="117"/>
      <c r="I25" s="117"/>
      <c r="J25" s="117"/>
      <c r="K25" s="117"/>
      <c r="L25" s="289" t="str">
        <f t="shared" si="1"/>
        <v>OK</v>
      </c>
      <c r="N25" s="117"/>
      <c r="P25" s="124" t="str">
        <f t="shared" si="2"/>
        <v>OK</v>
      </c>
      <c r="R25" s="130">
        <f t="shared" si="0"/>
        <v>0</v>
      </c>
    </row>
    <row r="26" spans="2:18" ht="15" customHeight="1">
      <c r="B26" s="6" t="s">
        <v>1488</v>
      </c>
      <c r="C26" s="2" t="s">
        <v>1533</v>
      </c>
      <c r="D26" s="117"/>
      <c r="E26" s="117"/>
      <c r="F26" s="117"/>
      <c r="G26" s="117"/>
      <c r="H26" s="117"/>
      <c r="I26" s="117"/>
      <c r="J26" s="117"/>
      <c r="K26" s="117"/>
      <c r="L26" s="289" t="str">
        <f t="shared" ref="L26" si="3">IF(D26=0,"OK",IF(AND(D26&gt;0,K26&lt;&gt;"",K26=INT(K26),INT(K26)&gt;=D26),"OK","erreur"))</f>
        <v>OK</v>
      </c>
      <c r="N26" s="117"/>
      <c r="P26" s="124" t="str">
        <f t="shared" ref="P26" si="4">IF(D26="",IF(N26="","OK","erreur"),IF(N26&lt;&gt;"","OK","erreur"))</f>
        <v>OK</v>
      </c>
      <c r="R26" s="130">
        <f t="shared" si="0"/>
        <v>0</v>
      </c>
    </row>
    <row r="27" spans="2:18" ht="15" customHeight="1">
      <c r="B27" s="6" t="s">
        <v>1489</v>
      </c>
      <c r="C27" s="2" t="s">
        <v>89</v>
      </c>
      <c r="D27" s="117"/>
      <c r="E27" s="117"/>
      <c r="F27" s="117"/>
      <c r="G27" s="117"/>
      <c r="H27" s="117"/>
      <c r="I27" s="117"/>
      <c r="J27" s="117"/>
      <c r="K27" s="117"/>
      <c r="L27" s="289" t="str">
        <f t="shared" si="1"/>
        <v>OK</v>
      </c>
      <c r="N27" s="117"/>
      <c r="P27" s="124" t="str">
        <f t="shared" si="2"/>
        <v>OK</v>
      </c>
      <c r="R27" s="130">
        <f t="shared" si="0"/>
        <v>0</v>
      </c>
    </row>
    <row r="28" spans="2:18" ht="15" customHeight="1">
      <c r="B28" s="6" t="s">
        <v>1489</v>
      </c>
      <c r="C28" s="2" t="s">
        <v>90</v>
      </c>
      <c r="D28" s="117"/>
      <c r="E28" s="117"/>
      <c r="F28" s="117"/>
      <c r="G28" s="117"/>
      <c r="H28" s="117"/>
      <c r="I28" s="117"/>
      <c r="J28" s="117"/>
      <c r="K28" s="117"/>
      <c r="L28" s="289" t="str">
        <f t="shared" si="1"/>
        <v>OK</v>
      </c>
      <c r="N28" s="117"/>
      <c r="P28" s="124" t="str">
        <f t="shared" si="2"/>
        <v>OK</v>
      </c>
      <c r="R28" s="130">
        <f t="shared" si="0"/>
        <v>0</v>
      </c>
    </row>
    <row r="29" spans="2:18" ht="15" customHeight="1">
      <c r="B29" s="6" t="s">
        <v>78</v>
      </c>
      <c r="C29" s="2" t="s">
        <v>91</v>
      </c>
      <c r="D29" s="117"/>
      <c r="E29" s="117"/>
      <c r="F29" s="117"/>
      <c r="G29" s="117"/>
      <c r="H29" s="117"/>
      <c r="I29" s="117"/>
      <c r="J29" s="117"/>
      <c r="K29" s="117"/>
      <c r="L29" s="289" t="str">
        <f t="shared" si="1"/>
        <v>OK</v>
      </c>
      <c r="N29" s="117"/>
      <c r="P29" s="124" t="str">
        <f t="shared" si="2"/>
        <v>OK</v>
      </c>
      <c r="R29" s="130">
        <f t="shared" si="0"/>
        <v>0</v>
      </c>
    </row>
    <row r="30" spans="2:18" ht="15" customHeight="1">
      <c r="B30" s="6" t="s">
        <v>1490</v>
      </c>
      <c r="C30" s="3" t="s">
        <v>92</v>
      </c>
      <c r="D30" s="117"/>
      <c r="E30" s="117"/>
      <c r="F30" s="117"/>
      <c r="G30" s="117"/>
      <c r="H30" s="117"/>
      <c r="I30" s="117"/>
      <c r="J30" s="117"/>
      <c r="K30" s="117"/>
      <c r="L30" s="289" t="str">
        <f t="shared" si="1"/>
        <v>OK</v>
      </c>
      <c r="N30" s="117"/>
      <c r="P30" s="124" t="str">
        <f t="shared" si="2"/>
        <v>OK</v>
      </c>
      <c r="R30" s="130">
        <f t="shared" si="0"/>
        <v>0</v>
      </c>
    </row>
    <row r="31" spans="2:18" ht="15" customHeight="1">
      <c r="B31" s="4"/>
      <c r="C31" s="17" t="s">
        <v>1</v>
      </c>
      <c r="D31" s="108"/>
      <c r="E31" s="108"/>
      <c r="F31" s="108"/>
      <c r="G31" s="108"/>
      <c r="H31" s="108"/>
      <c r="I31" s="108"/>
      <c r="J31" s="108"/>
      <c r="K31" s="290"/>
      <c r="L31" s="291"/>
      <c r="N31" s="292"/>
      <c r="P31" s="126"/>
      <c r="R31" s="127"/>
    </row>
    <row r="32" spans="2:18" ht="15" customHeight="1">
      <c r="B32" s="6" t="s">
        <v>1491</v>
      </c>
      <c r="C32" s="2" t="s">
        <v>93</v>
      </c>
      <c r="D32" s="117"/>
      <c r="E32" s="117"/>
      <c r="F32" s="117"/>
      <c r="G32" s="117"/>
      <c r="H32" s="117"/>
      <c r="I32" s="117"/>
      <c r="J32" s="117"/>
      <c r="K32" s="117"/>
      <c r="L32" s="289" t="str">
        <f t="shared" ref="L32:L37" si="5">IF(D32=0,"OK",IF(AND(D32&gt;0,K32&lt;&gt;"",K32=INT(K32),INT(K32)&gt;=D32),"OK","erreur"))</f>
        <v>OK</v>
      </c>
      <c r="N32" s="117"/>
      <c r="P32" s="124" t="str">
        <f t="shared" ref="P32:P37" si="6">IF(D32="",IF(N32="","OK","erreur"),IF(N32&lt;&gt;"","OK","erreur"))</f>
        <v>OK</v>
      </c>
      <c r="R32" s="130">
        <f t="shared" ref="R32:R37" si="7">IFERROR(+N32*R$61/N$61,0)</f>
        <v>0</v>
      </c>
    </row>
    <row r="33" spans="2:18" ht="15" customHeight="1">
      <c r="B33" s="6" t="s">
        <v>79</v>
      </c>
      <c r="C33" s="2" t="s">
        <v>94</v>
      </c>
      <c r="D33" s="117"/>
      <c r="E33" s="117"/>
      <c r="F33" s="117"/>
      <c r="G33" s="117"/>
      <c r="H33" s="117"/>
      <c r="I33" s="117"/>
      <c r="J33" s="117"/>
      <c r="K33" s="117"/>
      <c r="L33" s="289" t="str">
        <f t="shared" si="5"/>
        <v>OK</v>
      </c>
      <c r="N33" s="117"/>
      <c r="P33" s="124" t="str">
        <f t="shared" si="6"/>
        <v>OK</v>
      </c>
      <c r="R33" s="130">
        <f t="shared" si="7"/>
        <v>0</v>
      </c>
    </row>
    <row r="34" spans="2:18" ht="15" customHeight="1">
      <c r="B34" s="6" t="s">
        <v>1492</v>
      </c>
      <c r="C34" s="2" t="s">
        <v>95</v>
      </c>
      <c r="D34" s="117"/>
      <c r="E34" s="117"/>
      <c r="F34" s="117"/>
      <c r="G34" s="117"/>
      <c r="H34" s="117"/>
      <c r="I34" s="117"/>
      <c r="J34" s="117"/>
      <c r="K34" s="117"/>
      <c r="L34" s="289" t="str">
        <f t="shared" si="5"/>
        <v>OK</v>
      </c>
      <c r="N34" s="117"/>
      <c r="P34" s="124" t="str">
        <f t="shared" si="6"/>
        <v>OK</v>
      </c>
      <c r="R34" s="130">
        <f t="shared" si="7"/>
        <v>0</v>
      </c>
    </row>
    <row r="35" spans="2:18" ht="15" customHeight="1">
      <c r="B35" s="6" t="s">
        <v>77</v>
      </c>
      <c r="C35" s="2" t="s">
        <v>96</v>
      </c>
      <c r="D35" s="117"/>
      <c r="E35" s="117"/>
      <c r="F35" s="117"/>
      <c r="G35" s="117"/>
      <c r="H35" s="117"/>
      <c r="I35" s="117"/>
      <c r="J35" s="117"/>
      <c r="K35" s="117"/>
      <c r="L35" s="289" t="str">
        <f t="shared" si="5"/>
        <v>OK</v>
      </c>
      <c r="N35" s="117"/>
      <c r="P35" s="124" t="str">
        <f t="shared" si="6"/>
        <v>OK</v>
      </c>
      <c r="R35" s="130">
        <f t="shared" si="7"/>
        <v>0</v>
      </c>
    </row>
    <row r="36" spans="2:18" ht="15" customHeight="1">
      <c r="B36" s="6" t="s">
        <v>1493</v>
      </c>
      <c r="C36" s="2" t="s">
        <v>97</v>
      </c>
      <c r="D36" s="117"/>
      <c r="E36" s="117"/>
      <c r="F36" s="117"/>
      <c r="G36" s="117"/>
      <c r="H36" s="117"/>
      <c r="I36" s="117"/>
      <c r="J36" s="117"/>
      <c r="K36" s="117"/>
      <c r="L36" s="289" t="str">
        <f t="shared" si="5"/>
        <v>OK</v>
      </c>
      <c r="N36" s="117"/>
      <c r="P36" s="124" t="str">
        <f t="shared" si="6"/>
        <v>OK</v>
      </c>
      <c r="R36" s="130">
        <f t="shared" si="7"/>
        <v>0</v>
      </c>
    </row>
    <row r="37" spans="2:18" ht="15" customHeight="1">
      <c r="B37" s="6" t="s">
        <v>1494</v>
      </c>
      <c r="C37" s="2" t="s">
        <v>1534</v>
      </c>
      <c r="D37" s="117"/>
      <c r="E37" s="117"/>
      <c r="F37" s="117"/>
      <c r="G37" s="117"/>
      <c r="H37" s="117"/>
      <c r="I37" s="117"/>
      <c r="J37" s="117"/>
      <c r="K37" s="117"/>
      <c r="L37" s="289" t="str">
        <f t="shared" si="5"/>
        <v>OK</v>
      </c>
      <c r="N37" s="117"/>
      <c r="P37" s="124" t="str">
        <f t="shared" si="6"/>
        <v>OK</v>
      </c>
      <c r="R37" s="130">
        <f t="shared" si="7"/>
        <v>0</v>
      </c>
    </row>
    <row r="38" spans="2:18" ht="15" customHeight="1">
      <c r="B38" s="4"/>
      <c r="C38" s="17" t="s">
        <v>2</v>
      </c>
      <c r="D38" s="108"/>
      <c r="E38" s="108"/>
      <c r="F38" s="108"/>
      <c r="G38" s="108"/>
      <c r="H38" s="108"/>
      <c r="I38" s="108"/>
      <c r="J38" s="108"/>
      <c r="K38" s="290"/>
      <c r="L38" s="291"/>
      <c r="N38" s="292"/>
      <c r="P38" s="126"/>
      <c r="R38" s="127"/>
    </row>
    <row r="39" spans="2:18" ht="15" customHeight="1">
      <c r="B39" s="8" t="s">
        <v>76</v>
      </c>
      <c r="C39" s="3" t="s">
        <v>99</v>
      </c>
      <c r="D39" s="117"/>
      <c r="E39" s="117"/>
      <c r="F39" s="117"/>
      <c r="G39" s="117"/>
      <c r="H39" s="117"/>
      <c r="I39" s="117"/>
      <c r="J39" s="117"/>
      <c r="K39" s="117"/>
      <c r="L39" s="289" t="str">
        <f t="shared" ref="L39:L43" si="8">IF(D39=0,"OK",IF(AND(D39&gt;0,K39&lt;&gt;"",K39=INT(K39),INT(K39)&gt;=D39),"OK","erreur"))</f>
        <v>OK</v>
      </c>
      <c r="N39" s="117"/>
      <c r="P39" s="124" t="str">
        <f>IF(D39="",IF(N39="","OK","erreur"),IF(N39&lt;&gt;"","OK","erreur"))</f>
        <v>OK</v>
      </c>
      <c r="R39" s="130">
        <f>IFERROR(+N39*R$61/N$61,0)</f>
        <v>0</v>
      </c>
    </row>
    <row r="40" spans="2:18" ht="15" customHeight="1">
      <c r="B40" s="8" t="s">
        <v>76</v>
      </c>
      <c r="C40" s="3" t="s">
        <v>100</v>
      </c>
      <c r="D40" s="117"/>
      <c r="E40" s="117"/>
      <c r="F40" s="117"/>
      <c r="G40" s="117"/>
      <c r="H40" s="117"/>
      <c r="I40" s="117"/>
      <c r="J40" s="117"/>
      <c r="K40" s="117"/>
      <c r="L40" s="289" t="str">
        <f t="shared" si="8"/>
        <v>OK</v>
      </c>
      <c r="N40" s="117"/>
      <c r="P40" s="124" t="str">
        <f>IF(D40="",IF(N40="","OK","erreur"),IF(N40&lt;&gt;"","OK","erreur"))</f>
        <v>OK</v>
      </c>
      <c r="R40" s="130">
        <f>IFERROR(+N40*R$61/N$61,0)</f>
        <v>0</v>
      </c>
    </row>
    <row r="41" spans="2:18" ht="15" customHeight="1">
      <c r="B41" s="8" t="s">
        <v>75</v>
      </c>
      <c r="C41" s="3" t="s">
        <v>101</v>
      </c>
      <c r="D41" s="117"/>
      <c r="E41" s="117"/>
      <c r="F41" s="117"/>
      <c r="G41" s="117"/>
      <c r="H41" s="117"/>
      <c r="I41" s="117"/>
      <c r="J41" s="117"/>
      <c r="K41" s="117"/>
      <c r="L41" s="289" t="str">
        <f t="shared" si="8"/>
        <v>OK</v>
      </c>
      <c r="N41" s="117"/>
      <c r="P41" s="124" t="str">
        <f>IF(D41="",IF(N41="","OK","erreur"),IF(N41&lt;&gt;"","OK","erreur"))</f>
        <v>OK</v>
      </c>
      <c r="R41" s="130">
        <f>IFERROR(+N41*R$61/N$61,0)</f>
        <v>0</v>
      </c>
    </row>
    <row r="42" spans="2:18" ht="15" customHeight="1">
      <c r="B42" s="8" t="s">
        <v>1494</v>
      </c>
      <c r="C42" s="3" t="s">
        <v>102</v>
      </c>
      <c r="D42" s="117"/>
      <c r="E42" s="117"/>
      <c r="F42" s="117"/>
      <c r="G42" s="117"/>
      <c r="H42" s="117"/>
      <c r="I42" s="117"/>
      <c r="J42" s="117"/>
      <c r="K42" s="117"/>
      <c r="L42" s="289" t="str">
        <f t="shared" si="8"/>
        <v>OK</v>
      </c>
      <c r="N42" s="117"/>
      <c r="P42" s="124" t="str">
        <f>IF(D42="",IF(N42="","OK","erreur"),IF(N42&lt;&gt;"","OK","erreur"))</f>
        <v>OK</v>
      </c>
      <c r="R42" s="130">
        <f>IFERROR(+N42*R$61/N$61,0)</f>
        <v>0</v>
      </c>
    </row>
    <row r="43" spans="2:18" ht="15" customHeight="1">
      <c r="B43" s="8" t="s">
        <v>1494</v>
      </c>
      <c r="C43" s="3" t="s">
        <v>98</v>
      </c>
      <c r="D43" s="117"/>
      <c r="E43" s="117"/>
      <c r="F43" s="117"/>
      <c r="G43" s="117"/>
      <c r="H43" s="117"/>
      <c r="I43" s="117"/>
      <c r="J43" s="117"/>
      <c r="K43" s="117"/>
      <c r="L43" s="289" t="str">
        <f t="shared" si="8"/>
        <v>OK</v>
      </c>
      <c r="N43" s="117"/>
      <c r="P43" s="124" t="str">
        <f>IF(D43="",IF(N43="","OK","erreur"),IF(N43&lt;&gt;"","OK","erreur"))</f>
        <v>OK</v>
      </c>
      <c r="R43" s="130">
        <f>IFERROR(+N43*R$61/N$61,0)</f>
        <v>0</v>
      </c>
    </row>
    <row r="44" spans="2:18" ht="15" customHeight="1">
      <c r="B44" s="4" t="s">
        <v>103</v>
      </c>
      <c r="C44" s="5"/>
      <c r="D44" s="108"/>
      <c r="E44" s="108"/>
      <c r="F44" s="108"/>
      <c r="G44" s="108"/>
      <c r="H44" s="108"/>
      <c r="I44" s="108"/>
      <c r="J44" s="108"/>
      <c r="K44" s="290"/>
      <c r="L44" s="291"/>
      <c r="N44" s="293"/>
      <c r="P44" s="126"/>
      <c r="R44" s="127"/>
    </row>
    <row r="45" spans="2:18" ht="15" customHeight="1">
      <c r="B45" s="6" t="s">
        <v>1495</v>
      </c>
      <c r="C45" s="2" t="s">
        <v>104</v>
      </c>
      <c r="D45" s="117"/>
      <c r="E45" s="117"/>
      <c r="F45" s="117"/>
      <c r="G45" s="117"/>
      <c r="H45" s="117"/>
      <c r="I45" s="117"/>
      <c r="J45" s="117"/>
      <c r="K45" s="117"/>
      <c r="L45" s="289" t="str">
        <f t="shared" ref="L45:L52" si="9">IF(D45=0,"OK",IF(AND(D45&gt;0,K45&lt;&gt;"",K45=INT(K45),INT(K45)&gt;=D45),"OK","erreur"))</f>
        <v>OK</v>
      </c>
      <c r="N45" s="117"/>
      <c r="P45" s="124" t="str">
        <f t="shared" ref="P45:P52" si="10">IF(D45="",IF(N45="","OK","erreur"),IF(N45&lt;&gt;"","OK","erreur"))</f>
        <v>OK</v>
      </c>
      <c r="R45" s="130">
        <f t="shared" ref="R45:R52" si="11">IFERROR(+N45*R$61/N$61,0)</f>
        <v>0</v>
      </c>
    </row>
    <row r="46" spans="2:18" ht="15" customHeight="1">
      <c r="B46" s="6" t="s">
        <v>79</v>
      </c>
      <c r="C46" s="2" t="s">
        <v>105</v>
      </c>
      <c r="D46" s="117"/>
      <c r="E46" s="117"/>
      <c r="F46" s="117"/>
      <c r="G46" s="117"/>
      <c r="H46" s="117"/>
      <c r="I46" s="117"/>
      <c r="J46" s="117"/>
      <c r="K46" s="117"/>
      <c r="L46" s="289" t="str">
        <f t="shared" si="9"/>
        <v>OK</v>
      </c>
      <c r="N46" s="117"/>
      <c r="P46" s="124" t="str">
        <f t="shared" si="10"/>
        <v>OK</v>
      </c>
      <c r="R46" s="130">
        <f t="shared" si="11"/>
        <v>0</v>
      </c>
    </row>
    <row r="47" spans="2:18" ht="15" customHeight="1">
      <c r="B47" s="6" t="s">
        <v>78</v>
      </c>
      <c r="C47" s="2" t="s">
        <v>106</v>
      </c>
      <c r="D47" s="117"/>
      <c r="E47" s="117"/>
      <c r="F47" s="117"/>
      <c r="G47" s="117"/>
      <c r="H47" s="117"/>
      <c r="I47" s="117"/>
      <c r="J47" s="117"/>
      <c r="K47" s="117"/>
      <c r="L47" s="289" t="str">
        <f t="shared" si="9"/>
        <v>OK</v>
      </c>
      <c r="N47" s="117"/>
      <c r="P47" s="124" t="str">
        <f t="shared" si="10"/>
        <v>OK</v>
      </c>
      <c r="R47" s="130">
        <f t="shared" si="11"/>
        <v>0</v>
      </c>
    </row>
    <row r="48" spans="2:18" ht="15" customHeight="1">
      <c r="B48" s="6" t="s">
        <v>1496</v>
      </c>
      <c r="C48" s="2" t="s">
        <v>107</v>
      </c>
      <c r="D48" s="117"/>
      <c r="E48" s="117"/>
      <c r="F48" s="117"/>
      <c r="G48" s="117"/>
      <c r="H48" s="117"/>
      <c r="I48" s="117"/>
      <c r="J48" s="117"/>
      <c r="K48" s="117"/>
      <c r="L48" s="289" t="str">
        <f t="shared" si="9"/>
        <v>OK</v>
      </c>
      <c r="N48" s="117"/>
      <c r="P48" s="124" t="str">
        <f t="shared" si="10"/>
        <v>OK</v>
      </c>
      <c r="R48" s="130">
        <f t="shared" si="11"/>
        <v>0</v>
      </c>
    </row>
    <row r="49" spans="2:18" ht="15" customHeight="1">
      <c r="B49" s="6" t="s">
        <v>1497</v>
      </c>
      <c r="C49" s="2" t="s">
        <v>108</v>
      </c>
      <c r="D49" s="117"/>
      <c r="E49" s="117"/>
      <c r="F49" s="117"/>
      <c r="G49" s="117"/>
      <c r="H49" s="117"/>
      <c r="I49" s="117"/>
      <c r="J49" s="117"/>
      <c r="K49" s="117"/>
      <c r="L49" s="289" t="str">
        <f t="shared" si="9"/>
        <v>OK</v>
      </c>
      <c r="N49" s="117"/>
      <c r="P49" s="124" t="str">
        <f t="shared" si="10"/>
        <v>OK</v>
      </c>
      <c r="R49" s="130">
        <f t="shared" si="11"/>
        <v>0</v>
      </c>
    </row>
    <row r="50" spans="2:18" ht="15" customHeight="1">
      <c r="B50" s="6" t="s">
        <v>1498</v>
      </c>
      <c r="C50" s="2" t="s">
        <v>109</v>
      </c>
      <c r="D50" s="117"/>
      <c r="E50" s="117"/>
      <c r="F50" s="117"/>
      <c r="G50" s="117"/>
      <c r="H50" s="117"/>
      <c r="I50" s="117"/>
      <c r="J50" s="117"/>
      <c r="K50" s="117"/>
      <c r="L50" s="289" t="str">
        <f t="shared" si="9"/>
        <v>OK</v>
      </c>
      <c r="N50" s="117"/>
      <c r="P50" s="124" t="str">
        <f t="shared" si="10"/>
        <v>OK</v>
      </c>
      <c r="R50" s="130">
        <f t="shared" si="11"/>
        <v>0</v>
      </c>
    </row>
    <row r="51" spans="2:18" ht="15" customHeight="1">
      <c r="B51" s="6" t="s">
        <v>1499</v>
      </c>
      <c r="C51" s="2" t="s">
        <v>110</v>
      </c>
      <c r="D51" s="117"/>
      <c r="E51" s="117"/>
      <c r="F51" s="117"/>
      <c r="G51" s="117"/>
      <c r="H51" s="117"/>
      <c r="I51" s="117"/>
      <c r="J51" s="117"/>
      <c r="K51" s="117"/>
      <c r="L51" s="289" t="str">
        <f t="shared" si="9"/>
        <v>OK</v>
      </c>
      <c r="N51" s="117"/>
      <c r="P51" s="124" t="str">
        <f t="shared" si="10"/>
        <v>OK</v>
      </c>
      <c r="R51" s="130">
        <f t="shared" si="11"/>
        <v>0</v>
      </c>
    </row>
    <row r="52" spans="2:18" ht="15" customHeight="1">
      <c r="B52" s="6" t="s">
        <v>1500</v>
      </c>
      <c r="C52" s="2" t="s">
        <v>98</v>
      </c>
      <c r="D52" s="117"/>
      <c r="E52" s="117"/>
      <c r="F52" s="117"/>
      <c r="G52" s="117"/>
      <c r="H52" s="117"/>
      <c r="I52" s="117"/>
      <c r="J52" s="117"/>
      <c r="K52" s="117"/>
      <c r="L52" s="289" t="str">
        <f t="shared" si="9"/>
        <v>OK</v>
      </c>
      <c r="N52" s="117"/>
      <c r="P52" s="124" t="str">
        <f t="shared" si="10"/>
        <v>OK</v>
      </c>
      <c r="R52" s="130">
        <f t="shared" si="11"/>
        <v>0</v>
      </c>
    </row>
    <row r="53" spans="2:18" ht="15" customHeight="1">
      <c r="B53" s="4" t="s">
        <v>111</v>
      </c>
      <c r="C53" s="5"/>
      <c r="D53" s="108"/>
      <c r="E53" s="108"/>
      <c r="F53" s="108"/>
      <c r="G53" s="108"/>
      <c r="H53" s="108"/>
      <c r="I53" s="108"/>
      <c r="J53" s="108"/>
      <c r="K53" s="290"/>
      <c r="L53" s="291"/>
      <c r="N53" s="292"/>
      <c r="P53" s="126"/>
      <c r="R53" s="127"/>
    </row>
    <row r="54" spans="2:18" ht="15" customHeight="1">
      <c r="B54" s="8" t="s">
        <v>76</v>
      </c>
      <c r="C54" s="3" t="s">
        <v>99</v>
      </c>
      <c r="D54" s="117"/>
      <c r="E54" s="117"/>
      <c r="F54" s="117"/>
      <c r="G54" s="117"/>
      <c r="H54" s="117"/>
      <c r="I54" s="117"/>
      <c r="J54" s="117"/>
      <c r="K54" s="117"/>
      <c r="L54" s="289" t="str">
        <f t="shared" ref="L54:L59" si="12">IF(D54=0,"OK",IF(AND(D54&gt;0,K54&lt;&gt;"",K54=INT(K54),INT(K54)&gt;=D54),"OK","erreur"))</f>
        <v>OK</v>
      </c>
      <c r="N54" s="117"/>
      <c r="P54" s="124" t="str">
        <f t="shared" ref="P54:P59" si="13">IF(D54="",IF(N54="","OK","erreur"),IF(N54&lt;&gt;"","OK","erreur"))</f>
        <v>OK</v>
      </c>
      <c r="R54" s="130">
        <f t="shared" ref="R54:R59" si="14">IFERROR(+N54*R$61/N$61,0)</f>
        <v>0</v>
      </c>
    </row>
    <row r="55" spans="2:18" ht="15" customHeight="1">
      <c r="B55" s="8" t="s">
        <v>75</v>
      </c>
      <c r="C55" s="3" t="s">
        <v>112</v>
      </c>
      <c r="D55" s="117"/>
      <c r="E55" s="117"/>
      <c r="F55" s="117"/>
      <c r="G55" s="117"/>
      <c r="H55" s="117"/>
      <c r="I55" s="117"/>
      <c r="J55" s="117"/>
      <c r="K55" s="117"/>
      <c r="L55" s="289" t="str">
        <f t="shared" si="12"/>
        <v>OK</v>
      </c>
      <c r="N55" s="117"/>
      <c r="P55" s="124" t="str">
        <f t="shared" si="13"/>
        <v>OK</v>
      </c>
      <c r="R55" s="130">
        <f t="shared" si="14"/>
        <v>0</v>
      </c>
    </row>
    <row r="56" spans="2:18" ht="15" customHeight="1">
      <c r="B56" s="8" t="s">
        <v>1494</v>
      </c>
      <c r="C56" s="3" t="s">
        <v>113</v>
      </c>
      <c r="D56" s="117"/>
      <c r="E56" s="117"/>
      <c r="F56" s="117"/>
      <c r="G56" s="117"/>
      <c r="H56" s="117"/>
      <c r="I56" s="117"/>
      <c r="J56" s="117"/>
      <c r="K56" s="117"/>
      <c r="L56" s="289" t="str">
        <f t="shared" si="12"/>
        <v>OK</v>
      </c>
      <c r="N56" s="117"/>
      <c r="P56" s="124" t="str">
        <f t="shared" si="13"/>
        <v>OK</v>
      </c>
      <c r="R56" s="130">
        <f t="shared" si="14"/>
        <v>0</v>
      </c>
    </row>
    <row r="57" spans="2:18" ht="15" customHeight="1">
      <c r="B57" s="8" t="s">
        <v>1494</v>
      </c>
      <c r="C57" s="3" t="s">
        <v>114</v>
      </c>
      <c r="D57" s="117"/>
      <c r="E57" s="117"/>
      <c r="F57" s="117"/>
      <c r="G57" s="117"/>
      <c r="H57" s="117"/>
      <c r="I57" s="117"/>
      <c r="J57" s="117"/>
      <c r="K57" s="117"/>
      <c r="L57" s="289" t="str">
        <f t="shared" si="12"/>
        <v>OK</v>
      </c>
      <c r="N57" s="117"/>
      <c r="P57" s="124" t="str">
        <f t="shared" si="13"/>
        <v>OK</v>
      </c>
      <c r="R57" s="130">
        <f t="shared" si="14"/>
        <v>0</v>
      </c>
    </row>
    <row r="58" spans="2:18" ht="15" customHeight="1">
      <c r="B58" s="8" t="s">
        <v>1494</v>
      </c>
      <c r="C58" s="3" t="s">
        <v>115</v>
      </c>
      <c r="D58" s="117"/>
      <c r="E58" s="117"/>
      <c r="F58" s="117"/>
      <c r="G58" s="117"/>
      <c r="H58" s="117"/>
      <c r="I58" s="117"/>
      <c r="J58" s="117"/>
      <c r="K58" s="117"/>
      <c r="L58" s="289" t="str">
        <f t="shared" si="12"/>
        <v>OK</v>
      </c>
      <c r="N58" s="117"/>
      <c r="P58" s="124" t="str">
        <f t="shared" si="13"/>
        <v>OK</v>
      </c>
      <c r="R58" s="130">
        <f t="shared" si="14"/>
        <v>0</v>
      </c>
    </row>
    <row r="59" spans="2:18" ht="15" customHeight="1">
      <c r="B59" s="11" t="s">
        <v>1494</v>
      </c>
      <c r="C59" s="119" t="s">
        <v>116</v>
      </c>
      <c r="D59" s="117"/>
      <c r="E59" s="117"/>
      <c r="F59" s="117"/>
      <c r="G59" s="117"/>
      <c r="H59" s="117"/>
      <c r="I59" s="117"/>
      <c r="J59" s="117"/>
      <c r="K59" s="117"/>
      <c r="L59" s="289" t="str">
        <f t="shared" si="12"/>
        <v>OK</v>
      </c>
      <c r="N59" s="117"/>
      <c r="P59" s="124" t="str">
        <f t="shared" si="13"/>
        <v>OK</v>
      </c>
      <c r="R59" s="130">
        <f t="shared" si="14"/>
        <v>0</v>
      </c>
    </row>
    <row r="60" spans="2:18" ht="15" customHeight="1">
      <c r="D60" s="68"/>
      <c r="E60" s="68"/>
      <c r="F60" s="68"/>
      <c r="G60" s="68"/>
      <c r="H60" s="68"/>
      <c r="I60" s="68"/>
      <c r="J60" s="68"/>
      <c r="K60" s="128"/>
      <c r="N60" s="128"/>
      <c r="P60" s="16"/>
      <c r="R60" s="128"/>
    </row>
    <row r="61" spans="2:18" ht="15" customHeight="1">
      <c r="B61" s="7" t="s">
        <v>1501</v>
      </c>
      <c r="C61" s="18"/>
      <c r="D61" s="63">
        <f t="shared" ref="D61:K61" si="15">SUM(D17:D59)</f>
        <v>0</v>
      </c>
      <c r="E61" s="63">
        <f t="shared" si="15"/>
        <v>0</v>
      </c>
      <c r="F61" s="63">
        <f t="shared" si="15"/>
        <v>0</v>
      </c>
      <c r="G61" s="63">
        <f t="shared" si="15"/>
        <v>0</v>
      </c>
      <c r="H61" s="63">
        <f t="shared" si="15"/>
        <v>0</v>
      </c>
      <c r="I61" s="63">
        <f t="shared" si="15"/>
        <v>0</v>
      </c>
      <c r="J61" s="63">
        <f t="shared" si="15"/>
        <v>0</v>
      </c>
      <c r="K61" s="63">
        <f t="shared" si="15"/>
        <v>0</v>
      </c>
      <c r="L61" s="289" t="str">
        <f>IF(D61=0,"OK",IF(AND(D61&gt;0,K61&lt;&gt;"",K61=INT(K61),INT(K61)&gt;=D61),"OK","erreur"))</f>
        <v>OK</v>
      </c>
      <c r="N61" s="63">
        <f>SUM(N17:N59)</f>
        <v>0</v>
      </c>
      <c r="P61" s="124" t="str">
        <f>IF(D61="",IF(N61="","OK","erreur"),IF(N61&lt;&gt;"","OK","erreur"))</f>
        <v>OK</v>
      </c>
      <c r="R61" s="63">
        <f>+D71</f>
        <v>0</v>
      </c>
    </row>
    <row r="62" spans="2:18" ht="15" customHeight="1">
      <c r="B62" s="120"/>
      <c r="D62" s="121"/>
      <c r="E62" s="121"/>
      <c r="F62" s="121"/>
      <c r="G62" s="121"/>
      <c r="H62" s="121"/>
      <c r="I62" s="121"/>
      <c r="J62" s="129"/>
      <c r="N62" s="131"/>
    </row>
    <row r="63" spans="2:18" ht="15" customHeight="1">
      <c r="B63" s="294" t="s">
        <v>1502</v>
      </c>
      <c r="C63" s="295"/>
      <c r="D63" s="296">
        <f>N61</f>
        <v>0</v>
      </c>
    </row>
    <row r="64" spans="2:18" ht="15" customHeight="1" thickBot="1">
      <c r="B64" s="283"/>
      <c r="C64" s="283"/>
      <c r="D64" s="283"/>
      <c r="E64" s="283"/>
      <c r="F64" s="283"/>
      <c r="G64" s="283"/>
      <c r="H64"/>
      <c r="I64"/>
      <c r="J64"/>
      <c r="K64"/>
      <c r="L64"/>
      <c r="M64"/>
      <c r="N64"/>
    </row>
    <row r="65" spans="2:14" ht="15" customHeight="1" thickBot="1">
      <c r="B65" s="419" t="s">
        <v>1503</v>
      </c>
      <c r="C65" s="420"/>
      <c r="D65" s="423"/>
      <c r="E65" s="297" t="s">
        <v>1504</v>
      </c>
      <c r="F65" s="2" t="str">
        <f>IF(E66="OUI","à ne pas ajouter", "à ajouter")</f>
        <v>à ajouter</v>
      </c>
      <c r="G65" s="2"/>
      <c r="H65"/>
      <c r="I65"/>
      <c r="J65"/>
      <c r="K65"/>
      <c r="L65"/>
      <c r="M65"/>
      <c r="N65"/>
    </row>
    <row r="66" spans="2:14" ht="15" customHeight="1" thickBot="1">
      <c r="B66" s="421"/>
      <c r="C66" s="422"/>
      <c r="D66" s="424"/>
      <c r="E66" s="299"/>
      <c r="F66" s="300"/>
      <c r="G66" s="300"/>
      <c r="H66"/>
      <c r="I66"/>
      <c r="J66"/>
      <c r="K66"/>
      <c r="L66"/>
      <c r="M66"/>
      <c r="N66"/>
    </row>
    <row r="67" spans="2:14" ht="15" customHeight="1" thickBot="1">
      <c r="B67" s="301"/>
      <c r="C67" s="301"/>
      <c r="D67" s="298"/>
      <c r="F67" s="3"/>
      <c r="G67" s="3"/>
      <c r="H67"/>
      <c r="I67"/>
      <c r="J67"/>
      <c r="K67"/>
      <c r="L67"/>
      <c r="M67"/>
      <c r="N67"/>
    </row>
    <row r="68" spans="2:14" ht="15" customHeight="1" thickBot="1">
      <c r="B68" s="419" t="s">
        <v>1505</v>
      </c>
      <c r="C68" s="420"/>
      <c r="D68" s="423"/>
      <c r="E68" s="297" t="s">
        <v>1506</v>
      </c>
      <c r="F68" s="2" t="str">
        <f>IF(E69="OUI","ne pas déduire", "à déduire")</f>
        <v>à déduire</v>
      </c>
      <c r="G68" s="2"/>
      <c r="H68"/>
      <c r="I68"/>
      <c r="J68"/>
      <c r="K68"/>
      <c r="L68"/>
      <c r="M68"/>
      <c r="N68"/>
    </row>
    <row r="69" spans="2:14" ht="15" customHeight="1" thickBot="1">
      <c r="B69" s="421"/>
      <c r="C69" s="422"/>
      <c r="D69" s="424"/>
      <c r="E69" s="299"/>
      <c r="F69" s="300"/>
      <c r="G69" s="300"/>
      <c r="H69"/>
      <c r="I69"/>
      <c r="J69"/>
      <c r="K69"/>
      <c r="L69"/>
      <c r="M69"/>
      <c r="N69"/>
    </row>
    <row r="70" spans="2:14" ht="15" customHeight="1">
      <c r="H70"/>
      <c r="I70"/>
      <c r="J70"/>
      <c r="K70"/>
      <c r="L70"/>
      <c r="M70"/>
      <c r="N70"/>
    </row>
    <row r="71" spans="2:14" ht="15" customHeight="1">
      <c r="B71" s="294" t="s">
        <v>1507</v>
      </c>
      <c r="C71" s="303"/>
      <c r="D71" s="296">
        <f>IF(E66="non",D65,0)+IF(E69="non",-D68,0)+D63</f>
        <v>0</v>
      </c>
      <c r="F71" s="302"/>
      <c r="G71" s="302"/>
      <c r="H71" s="302"/>
      <c r="I71" s="302"/>
      <c r="J71" s="302"/>
    </row>
  </sheetData>
  <sheetProtection selectLockedCells="1"/>
  <mergeCells count="21">
    <mergeCell ref="B68:C69"/>
    <mergeCell ref="D68:D69"/>
    <mergeCell ref="K12:K14"/>
    <mergeCell ref="L12:L14"/>
    <mergeCell ref="N12:N14"/>
    <mergeCell ref="P12:P14"/>
    <mergeCell ref="R12:R14"/>
    <mergeCell ref="B65:C66"/>
    <mergeCell ref="D65:D66"/>
    <mergeCell ref="D12:D14"/>
    <mergeCell ref="E12:E14"/>
    <mergeCell ref="F12:F14"/>
    <mergeCell ref="I12:I14"/>
    <mergeCell ref="J12:J14"/>
    <mergeCell ref="G12:G14"/>
    <mergeCell ref="H12:H14"/>
    <mergeCell ref="B2:R2"/>
    <mergeCell ref="B4:R4"/>
    <mergeCell ref="B5:R5"/>
    <mergeCell ref="D7:N7"/>
    <mergeCell ref="B8:C8"/>
  </mergeCells>
  <conditionalFormatting sqref="B2">
    <cfRule type="expression" dxfId="79" priority="3">
      <formula>$T$2="OK"</formula>
    </cfRule>
    <cfRule type="expression" dxfId="78" priority="6">
      <formula>$T$2="NOK"</formula>
    </cfRule>
  </conditionalFormatting>
  <conditionalFormatting sqref="R31 R38 R44 P61 P17:P59">
    <cfRule type="containsText" dxfId="77" priority="13" stopIfTrue="1" operator="containsText" text="ok">
      <formula>NOT(ISERROR(SEARCH("ok",P17)))</formula>
    </cfRule>
  </conditionalFormatting>
  <conditionalFormatting sqref="R31 R38 R44 P17:P61">
    <cfRule type="cellIs" dxfId="76" priority="12" stopIfTrue="1" operator="equal">
      <formula>"erreur"</formula>
    </cfRule>
  </conditionalFormatting>
  <conditionalFormatting sqref="R31 R38 R44 P61 P17:P59">
    <cfRule type="containsText" dxfId="75" priority="11" stopIfTrue="1" operator="containsText" text="erreur">
      <formula>NOT(ISERROR(SEARCH("erreur",P17)))</formula>
    </cfRule>
  </conditionalFormatting>
  <conditionalFormatting sqref="P32:P37 P54:P59 P39:P43 P45:P52 P61 P17:P30">
    <cfRule type="containsText" dxfId="74" priority="10" stopIfTrue="1" operator="containsText" text="OK">
      <formula>NOT(ISERROR(SEARCH("OK",P17)))</formula>
    </cfRule>
  </conditionalFormatting>
  <conditionalFormatting sqref="R53">
    <cfRule type="containsText" dxfId="73" priority="9" stopIfTrue="1" operator="containsText" text="ok">
      <formula>NOT(ISERROR(SEARCH("ok",R53)))</formula>
    </cfRule>
  </conditionalFormatting>
  <conditionalFormatting sqref="R53">
    <cfRule type="cellIs" dxfId="72" priority="8" stopIfTrue="1" operator="equal">
      <formula>"erreur"</formula>
    </cfRule>
  </conditionalFormatting>
  <conditionalFormatting sqref="R53">
    <cfRule type="containsText" dxfId="71" priority="7" stopIfTrue="1" operator="containsText" text="erreur">
      <formula>NOT(ISERROR(SEARCH("erreur",R53)))</formula>
    </cfRule>
  </conditionalFormatting>
  <conditionalFormatting sqref="L17:L59">
    <cfRule type="containsText" dxfId="70" priority="5" stopIfTrue="1" operator="containsText" text="erreur">
      <formula>NOT(ISERROR(SEARCH("erreur",L17)))</formula>
    </cfRule>
  </conditionalFormatting>
  <conditionalFormatting sqref="L32:L37 L39:L43 L45:L52 L54:L59 L17:L30">
    <cfRule type="containsText" dxfId="69" priority="4" stopIfTrue="1" operator="containsText" text="OK">
      <formula>NOT(ISERROR(SEARCH("OK",L17)))</formula>
    </cfRule>
  </conditionalFormatting>
  <conditionalFormatting sqref="L61">
    <cfRule type="containsText" dxfId="68" priority="2" stopIfTrue="1" operator="containsText" text="erreur">
      <formula>NOT(ISERROR(SEARCH("erreur",L61)))</formula>
    </cfRule>
  </conditionalFormatting>
  <conditionalFormatting sqref="L61">
    <cfRule type="containsText" dxfId="67" priority="1" stopIfTrue="1" operator="containsText" text="OK">
      <formula>NOT(ISERROR(SEARCH("OK",L61)))</formula>
    </cfRule>
  </conditionalFormatting>
  <dataValidations count="2">
    <dataValidation type="list" allowBlank="1" showInputMessage="1" showErrorMessage="1" sqref="E66 E69">
      <formula1>"Oui,Non"</formula1>
    </dataValidation>
    <dataValidation type="decimal" operator="greaterThanOrEqual" showInputMessage="1" showErrorMessage="1" error="Le montant doit être supérieur ou égal à 0" sqref="D65 D68">
      <formula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T72"/>
  <sheetViews>
    <sheetView showGridLines="0" topLeftCell="A28" zoomScale="82" zoomScaleNormal="82" workbookViewId="0">
      <selection activeCell="H63" sqref="H63:N70"/>
    </sheetView>
  </sheetViews>
  <sheetFormatPr defaultColWidth="11.42578125" defaultRowHeight="15" customHeight="1"/>
  <cols>
    <col min="1" max="1" width="2.85546875" style="1" customWidth="1"/>
    <col min="2" max="2" width="11.140625" style="1" customWidth="1"/>
    <col min="3" max="3" width="37.140625" style="1" customWidth="1"/>
    <col min="4" max="12" width="14.28515625" style="1" customWidth="1"/>
    <col min="13" max="13" width="2.85546875" style="1" customWidth="1"/>
    <col min="14" max="14" width="14.28515625" style="1" customWidth="1"/>
    <col min="15" max="15" width="2.85546875" style="1" customWidth="1"/>
    <col min="16" max="16" width="14.42578125" style="1" customWidth="1"/>
    <col min="17" max="17" width="2.85546875" style="1" customWidth="1"/>
    <col min="18" max="18" width="14.28515625" style="1" customWidth="1"/>
    <col min="19" max="19" width="2.85546875" style="1" customWidth="1"/>
    <col min="20" max="16384" width="11.42578125" style="1"/>
  </cols>
  <sheetData>
    <row r="1" spans="2:20" ht="15" customHeight="1" thickBot="1"/>
    <row r="2" spans="2:20" s="16" customFormat="1" ht="60" customHeight="1" thickBot="1">
      <c r="B2" s="399" t="s">
        <v>1530</v>
      </c>
      <c r="C2" s="400"/>
      <c r="D2" s="400"/>
      <c r="E2" s="400"/>
      <c r="F2" s="400"/>
      <c r="G2" s="400"/>
      <c r="H2" s="400"/>
      <c r="I2" s="400"/>
      <c r="J2" s="400"/>
      <c r="K2" s="400"/>
      <c r="L2" s="400"/>
      <c r="M2" s="400"/>
      <c r="N2" s="400"/>
      <c r="O2" s="400"/>
      <c r="P2" s="400"/>
      <c r="Q2" s="400"/>
      <c r="R2" s="401"/>
      <c r="T2" s="67" t="str">
        <f>IF(AND(E66&lt;&gt;"",E69&lt;&gt;""),"OK","NOK")</f>
        <v>NOK</v>
      </c>
    </row>
    <row r="3" spans="2:20" ht="15" customHeight="1" thickBot="1"/>
    <row r="4" spans="2:20">
      <c r="B4" s="402" t="s">
        <v>1472</v>
      </c>
      <c r="C4" s="403"/>
      <c r="D4" s="403"/>
      <c r="E4" s="403"/>
      <c r="F4" s="403"/>
      <c r="G4" s="403"/>
      <c r="H4" s="403"/>
      <c r="I4" s="403"/>
      <c r="J4" s="403"/>
      <c r="K4" s="403"/>
      <c r="L4" s="403"/>
      <c r="M4" s="403"/>
      <c r="N4" s="403"/>
      <c r="O4" s="403"/>
      <c r="P4" s="403"/>
      <c r="Q4" s="403"/>
      <c r="R4" s="404"/>
    </row>
    <row r="5" spans="2:20" ht="30.2" customHeight="1" thickBot="1">
      <c r="B5" s="405" t="s">
        <v>1473</v>
      </c>
      <c r="C5" s="406"/>
      <c r="D5" s="406"/>
      <c r="E5" s="406"/>
      <c r="F5" s="406"/>
      <c r="G5" s="406"/>
      <c r="H5" s="406"/>
      <c r="I5" s="406"/>
      <c r="J5" s="406"/>
      <c r="K5" s="406"/>
      <c r="L5" s="406"/>
      <c r="M5" s="406"/>
      <c r="N5" s="406"/>
      <c r="O5" s="406"/>
      <c r="P5" s="406"/>
      <c r="Q5" s="406"/>
      <c r="R5" s="407"/>
    </row>
    <row r="6" spans="2:20" ht="15" customHeight="1">
      <c r="B6" s="283"/>
      <c r="C6" s="283"/>
      <c r="D6" s="283"/>
      <c r="E6" s="283"/>
      <c r="F6" s="283"/>
      <c r="G6" s="283"/>
      <c r="H6" s="283"/>
      <c r="I6" s="283"/>
      <c r="J6" s="283"/>
    </row>
    <row r="7" spans="2:20" ht="15" customHeight="1">
      <c r="B7" s="9" t="s">
        <v>16</v>
      </c>
      <c r="C7" s="62"/>
      <c r="D7" s="429">
        <f>+'F1'!C7</f>
        <v>0</v>
      </c>
      <c r="E7" s="430"/>
      <c r="F7" s="430"/>
      <c r="G7" s="430"/>
      <c r="H7" s="430"/>
      <c r="I7" s="430"/>
      <c r="J7" s="430"/>
      <c r="K7" s="430"/>
      <c r="L7" s="430"/>
      <c r="M7" s="430"/>
      <c r="N7" s="431"/>
    </row>
    <row r="8" spans="2:20" ht="15" customHeight="1">
      <c r="B8" s="432" t="s">
        <v>1508</v>
      </c>
      <c r="C8" s="433"/>
      <c r="D8" s="55" t="str">
        <f>+'F1'!C20</f>
        <v>FHL</v>
      </c>
      <c r="E8" s="304"/>
      <c r="F8" s="304"/>
      <c r="G8" s="304"/>
      <c r="H8" s="304"/>
      <c r="I8" s="304"/>
      <c r="J8" s="304"/>
      <c r="K8" s="304"/>
      <c r="L8" s="304"/>
      <c r="M8" s="304"/>
      <c r="N8" s="305"/>
    </row>
    <row r="9" spans="2:20" ht="15" customHeight="1">
      <c r="B9" s="112"/>
      <c r="C9" s="3"/>
      <c r="D9" s="113"/>
      <c r="E9" s="2"/>
      <c r="F9" s="2"/>
      <c r="G9" s="2"/>
      <c r="H9" s="2"/>
      <c r="I9" s="2"/>
      <c r="J9" s="2"/>
    </row>
    <row r="10" spans="2:20" ht="15" customHeight="1">
      <c r="B10" s="3"/>
      <c r="C10" s="3"/>
      <c r="D10" s="3"/>
      <c r="E10" s="2"/>
      <c r="F10" s="2"/>
      <c r="G10" s="2"/>
      <c r="H10" s="2"/>
      <c r="I10" s="2"/>
      <c r="J10" s="2"/>
    </row>
    <row r="11" spans="2:20" ht="15" customHeight="1">
      <c r="B11" s="2"/>
      <c r="C11" s="2"/>
      <c r="D11" s="286">
        <v>1</v>
      </c>
      <c r="E11" s="286" t="s">
        <v>1475</v>
      </c>
      <c r="F11" s="286" t="s">
        <v>1476</v>
      </c>
      <c r="G11" s="286" t="s">
        <v>1477</v>
      </c>
      <c r="H11" s="286" t="s">
        <v>1478</v>
      </c>
      <c r="I11" s="286" t="s">
        <v>1557</v>
      </c>
      <c r="J11" s="286" t="s">
        <v>1558</v>
      </c>
      <c r="K11" s="286">
        <v>2</v>
      </c>
      <c r="N11" s="286">
        <v>3</v>
      </c>
      <c r="P11" s="286">
        <v>4</v>
      </c>
      <c r="R11" s="286" t="s">
        <v>1479</v>
      </c>
    </row>
    <row r="12" spans="2:20" s="16" customFormat="1" ht="30.2" customHeight="1">
      <c r="B12" s="2"/>
      <c r="C12" s="2"/>
      <c r="D12" s="425" t="s">
        <v>118</v>
      </c>
      <c r="E12" s="425" t="s">
        <v>1559</v>
      </c>
      <c r="F12" s="425" t="s">
        <v>1560</v>
      </c>
      <c r="G12" s="425" t="s">
        <v>1480</v>
      </c>
      <c r="H12" s="425" t="s">
        <v>1481</v>
      </c>
      <c r="I12" s="425" t="s">
        <v>1482</v>
      </c>
      <c r="J12" s="425" t="s">
        <v>1483</v>
      </c>
      <c r="K12" s="428" t="s">
        <v>1484</v>
      </c>
      <c r="L12" s="416" t="s">
        <v>117</v>
      </c>
      <c r="N12" s="425" t="s">
        <v>1485</v>
      </c>
      <c r="P12" s="413" t="s">
        <v>1486</v>
      </c>
      <c r="R12" s="416" t="s">
        <v>1487</v>
      </c>
    </row>
    <row r="13" spans="2:20" s="16" customFormat="1" ht="30.2" customHeight="1">
      <c r="B13" s="2"/>
      <c r="C13" s="2"/>
      <c r="D13" s="426"/>
      <c r="E13" s="426"/>
      <c r="F13" s="426"/>
      <c r="G13" s="426"/>
      <c r="H13" s="426"/>
      <c r="I13" s="426"/>
      <c r="J13" s="426"/>
      <c r="K13" s="428"/>
      <c r="L13" s="417"/>
      <c r="N13" s="426"/>
      <c r="P13" s="414"/>
      <c r="R13" s="417"/>
    </row>
    <row r="14" spans="2:20" s="16" customFormat="1" ht="30.2" customHeight="1">
      <c r="B14" s="2"/>
      <c r="C14" s="2"/>
      <c r="D14" s="427"/>
      <c r="E14" s="427"/>
      <c r="F14" s="427"/>
      <c r="G14" s="427"/>
      <c r="H14" s="427"/>
      <c r="I14" s="427"/>
      <c r="J14" s="427"/>
      <c r="K14" s="428"/>
      <c r="L14" s="418"/>
      <c r="N14" s="427"/>
      <c r="P14" s="415"/>
      <c r="R14" s="418"/>
    </row>
    <row r="15" spans="2:20" ht="15" customHeight="1">
      <c r="B15" s="4" t="s">
        <v>17</v>
      </c>
      <c r="C15" s="5"/>
      <c r="D15" s="103"/>
      <c r="E15" s="103"/>
      <c r="F15" s="103"/>
      <c r="G15" s="103"/>
      <c r="H15" s="103"/>
      <c r="I15" s="103"/>
      <c r="J15" s="103"/>
      <c r="K15" s="287"/>
      <c r="L15" s="288"/>
      <c r="N15" s="122"/>
      <c r="P15" s="123"/>
      <c r="R15" s="122"/>
    </row>
    <row r="16" spans="2:20" ht="15" customHeight="1">
      <c r="B16" s="4"/>
      <c r="C16" s="17" t="s">
        <v>0</v>
      </c>
      <c r="D16" s="103"/>
      <c r="E16" s="103"/>
      <c r="F16" s="103"/>
      <c r="G16" s="103"/>
      <c r="H16" s="103"/>
      <c r="I16" s="103"/>
      <c r="J16" s="103"/>
      <c r="K16" s="287"/>
      <c r="L16" s="288"/>
      <c r="N16" s="122"/>
      <c r="P16" s="123"/>
      <c r="R16" s="122"/>
    </row>
    <row r="17" spans="2:18" ht="15" customHeight="1">
      <c r="B17" s="116"/>
      <c r="C17" s="2" t="str">
        <f>'F2 SAS'!C17</f>
        <v xml:space="preserve">Médecin </v>
      </c>
      <c r="D17" s="117"/>
      <c r="E17" s="117"/>
      <c r="F17" s="117"/>
      <c r="G17" s="117"/>
      <c r="H17" s="117"/>
      <c r="I17" s="117"/>
      <c r="J17" s="117"/>
      <c r="K17" s="117"/>
      <c r="L17" s="289" t="str">
        <f t="shared" ref="L17:L30" si="0">IF(D17=0,"OK",IF(AND(D17&gt;0,K17&lt;&gt;"",K17=INT(K17),INT(K17)&gt;=D17),"OK","erreur"))</f>
        <v>OK</v>
      </c>
      <c r="N17" s="117"/>
      <c r="P17" s="124" t="str">
        <f t="shared" ref="P17:P30" si="1">IF(D17="",IF(N17="","OK","erreur"),IF(N17&lt;&gt;"","OK","erreur"))</f>
        <v>OK</v>
      </c>
      <c r="R17" s="130">
        <f t="shared" ref="R17:R30" si="2">IFERROR(+N17*R$61/N$61,0)</f>
        <v>0</v>
      </c>
    </row>
    <row r="18" spans="2:18" ht="15" customHeight="1">
      <c r="B18" s="6" t="s">
        <v>1509</v>
      </c>
      <c r="C18" s="2" t="str">
        <f>'F2 SAS'!C18</f>
        <v>Licencié en sciences hospitalières</v>
      </c>
      <c r="D18" s="117"/>
      <c r="E18" s="117"/>
      <c r="F18" s="117"/>
      <c r="G18" s="117"/>
      <c r="H18" s="117"/>
      <c r="I18" s="117"/>
      <c r="J18" s="117"/>
      <c r="K18" s="117"/>
      <c r="L18" s="289" t="str">
        <f t="shared" si="0"/>
        <v>OK</v>
      </c>
      <c r="N18" s="117"/>
      <c r="P18" s="124" t="str">
        <f t="shared" si="1"/>
        <v>OK</v>
      </c>
      <c r="R18" s="130">
        <f t="shared" si="2"/>
        <v>0</v>
      </c>
    </row>
    <row r="19" spans="2:18" ht="15" customHeight="1">
      <c r="B19" s="6" t="s">
        <v>1509</v>
      </c>
      <c r="C19" s="2" t="str">
        <f>'F2 SAS'!C19</f>
        <v>Infirmier hospitalier gradué</v>
      </c>
      <c r="D19" s="117"/>
      <c r="E19" s="117"/>
      <c r="F19" s="117"/>
      <c r="G19" s="117"/>
      <c r="H19" s="117"/>
      <c r="I19" s="117"/>
      <c r="J19" s="117"/>
      <c r="K19" s="117"/>
      <c r="L19" s="289" t="str">
        <f t="shared" si="0"/>
        <v>OK</v>
      </c>
      <c r="N19" s="117"/>
      <c r="P19" s="124" t="str">
        <f t="shared" si="1"/>
        <v>OK</v>
      </c>
      <c r="R19" s="130">
        <f t="shared" si="2"/>
        <v>0</v>
      </c>
    </row>
    <row r="20" spans="2:18" ht="15" customHeight="1">
      <c r="B20" s="6" t="s">
        <v>1509</v>
      </c>
      <c r="C20" s="2" t="str">
        <f>'F2 SAS'!C20</f>
        <v>Assistant social</v>
      </c>
      <c r="D20" s="117"/>
      <c r="E20" s="117"/>
      <c r="F20" s="117"/>
      <c r="G20" s="117"/>
      <c r="H20" s="117"/>
      <c r="I20" s="117"/>
      <c r="J20" s="117"/>
      <c r="K20" s="117"/>
      <c r="L20" s="289" t="str">
        <f t="shared" si="0"/>
        <v>OK</v>
      </c>
      <c r="N20" s="117"/>
      <c r="P20" s="124" t="str">
        <f t="shared" si="1"/>
        <v>OK</v>
      </c>
      <c r="R20" s="130">
        <f t="shared" si="2"/>
        <v>0</v>
      </c>
    </row>
    <row r="21" spans="2:18" ht="15" customHeight="1">
      <c r="B21" s="6" t="s">
        <v>1509</v>
      </c>
      <c r="C21" s="2" t="str">
        <f>'F2 SAS'!C21</f>
        <v>Ergothérapeute</v>
      </c>
      <c r="D21" s="117"/>
      <c r="E21" s="117"/>
      <c r="F21" s="117"/>
      <c r="G21" s="117"/>
      <c r="H21" s="117"/>
      <c r="I21" s="117"/>
      <c r="J21" s="117"/>
      <c r="K21" s="117"/>
      <c r="L21" s="289" t="str">
        <f t="shared" si="0"/>
        <v>OK</v>
      </c>
      <c r="N21" s="117"/>
      <c r="P21" s="124" t="str">
        <f t="shared" si="1"/>
        <v>OK</v>
      </c>
      <c r="R21" s="130">
        <f t="shared" si="2"/>
        <v>0</v>
      </c>
    </row>
    <row r="22" spans="2:18" ht="15" customHeight="1">
      <c r="B22" s="6" t="s">
        <v>1509</v>
      </c>
      <c r="C22" s="2" t="str">
        <f>'F2 SAS'!C22</f>
        <v>Kinésithérapeute</v>
      </c>
      <c r="D22" s="117"/>
      <c r="E22" s="117"/>
      <c r="F22" s="117"/>
      <c r="G22" s="117"/>
      <c r="H22" s="117"/>
      <c r="I22" s="117"/>
      <c r="J22" s="117"/>
      <c r="K22" s="117"/>
      <c r="L22" s="289" t="str">
        <f t="shared" si="0"/>
        <v>OK</v>
      </c>
      <c r="N22" s="117"/>
      <c r="P22" s="124" t="str">
        <f t="shared" si="1"/>
        <v>OK</v>
      </c>
      <c r="R22" s="130">
        <f t="shared" si="2"/>
        <v>0</v>
      </c>
    </row>
    <row r="23" spans="2:18" ht="15" customHeight="1">
      <c r="B23" s="6" t="s">
        <v>1509</v>
      </c>
      <c r="C23" s="2" t="str">
        <f>'F2 SAS'!C23</f>
        <v>Psychomotricien</v>
      </c>
      <c r="D23" s="117"/>
      <c r="E23" s="117"/>
      <c r="F23" s="117"/>
      <c r="G23" s="117"/>
      <c r="H23" s="117"/>
      <c r="I23" s="117"/>
      <c r="J23" s="117"/>
      <c r="K23" s="117"/>
      <c r="L23" s="289" t="str">
        <f t="shared" si="0"/>
        <v>OK</v>
      </c>
      <c r="N23" s="117"/>
      <c r="P23" s="124" t="str">
        <f t="shared" si="1"/>
        <v>OK</v>
      </c>
      <c r="R23" s="130">
        <f t="shared" si="2"/>
        <v>0</v>
      </c>
    </row>
    <row r="24" spans="2:18" ht="15" customHeight="1">
      <c r="B24" s="6" t="s">
        <v>1509</v>
      </c>
      <c r="C24" s="2" t="str">
        <f>'F2 SAS'!C24</f>
        <v>Pédagogue curatif</v>
      </c>
      <c r="D24" s="117"/>
      <c r="E24" s="117"/>
      <c r="F24" s="117"/>
      <c r="G24" s="117"/>
      <c r="H24" s="117"/>
      <c r="I24" s="117"/>
      <c r="J24" s="117"/>
      <c r="K24" s="117"/>
      <c r="L24" s="289" t="str">
        <f t="shared" si="0"/>
        <v>OK</v>
      </c>
      <c r="N24" s="117"/>
      <c r="P24" s="124" t="str">
        <f t="shared" si="1"/>
        <v>OK</v>
      </c>
      <c r="R24" s="130">
        <f t="shared" si="2"/>
        <v>0</v>
      </c>
    </row>
    <row r="25" spans="2:18" ht="15" customHeight="1">
      <c r="B25" s="6" t="s">
        <v>1509</v>
      </c>
      <c r="C25" s="2" t="str">
        <f>'F2 SAS'!C25</f>
        <v>Diététicien</v>
      </c>
      <c r="D25" s="117"/>
      <c r="E25" s="117"/>
      <c r="F25" s="117"/>
      <c r="G25" s="117"/>
      <c r="H25" s="117"/>
      <c r="I25" s="117"/>
      <c r="J25" s="117"/>
      <c r="K25" s="117"/>
      <c r="L25" s="289" t="str">
        <f t="shared" si="0"/>
        <v>OK</v>
      </c>
      <c r="N25" s="117"/>
      <c r="P25" s="124" t="str">
        <f t="shared" si="1"/>
        <v>OK</v>
      </c>
      <c r="R25" s="130">
        <f t="shared" si="2"/>
        <v>0</v>
      </c>
    </row>
    <row r="26" spans="2:18" ht="15" customHeight="1">
      <c r="B26" s="6" t="s">
        <v>1535</v>
      </c>
      <c r="C26" s="2" t="str">
        <f>'F2 SAS'!C26</f>
        <v>Orthophoniste</v>
      </c>
      <c r="D26" s="117"/>
      <c r="E26" s="117"/>
      <c r="F26" s="117"/>
      <c r="G26" s="117"/>
      <c r="H26" s="117"/>
      <c r="I26" s="117"/>
      <c r="J26" s="117"/>
      <c r="K26" s="117"/>
      <c r="L26" s="289" t="str">
        <f t="shared" ref="L26" si="3">IF(D26=0,"OK",IF(AND(D26&gt;0,K26&lt;&gt;"",K26=INT(K26),INT(K26)&gt;=D26),"OK","erreur"))</f>
        <v>OK</v>
      </c>
      <c r="N26" s="117"/>
      <c r="P26" s="124" t="str">
        <f t="shared" ref="P26" si="4">IF(D26="",IF(N26="","OK","erreur"),IF(N26&lt;&gt;"","OK","erreur"))</f>
        <v>OK</v>
      </c>
      <c r="R26" s="130">
        <f t="shared" si="2"/>
        <v>0</v>
      </c>
    </row>
    <row r="27" spans="2:18" ht="15" customHeight="1">
      <c r="B27" s="6" t="s">
        <v>1510</v>
      </c>
      <c r="C27" s="2" t="str">
        <f>'F2 SAS'!C27</f>
        <v>Infirmier anesthésiste / masseur</v>
      </c>
      <c r="D27" s="117"/>
      <c r="E27" s="117"/>
      <c r="F27" s="117"/>
      <c r="G27" s="117"/>
      <c r="H27" s="117"/>
      <c r="I27" s="117"/>
      <c r="J27" s="117"/>
      <c r="K27" s="117"/>
      <c r="L27" s="289" t="str">
        <f t="shared" si="0"/>
        <v>OK</v>
      </c>
      <c r="N27" s="117"/>
      <c r="P27" s="124" t="str">
        <f t="shared" si="1"/>
        <v>OK</v>
      </c>
      <c r="R27" s="130">
        <f t="shared" si="2"/>
        <v>0</v>
      </c>
    </row>
    <row r="28" spans="2:18" ht="15" customHeight="1">
      <c r="B28" s="6" t="s">
        <v>1510</v>
      </c>
      <c r="C28" s="2" t="str">
        <f>'F2 SAS'!C28</f>
        <v>Infirmier psychiatrique</v>
      </c>
      <c r="D28" s="117"/>
      <c r="E28" s="117"/>
      <c r="F28" s="117"/>
      <c r="G28" s="117"/>
      <c r="H28" s="117"/>
      <c r="I28" s="117"/>
      <c r="J28" s="117"/>
      <c r="K28" s="117"/>
      <c r="L28" s="289" t="str">
        <f t="shared" si="0"/>
        <v>OK</v>
      </c>
      <c r="N28" s="117"/>
      <c r="P28" s="124" t="str">
        <f t="shared" si="1"/>
        <v>OK</v>
      </c>
      <c r="R28" s="130">
        <f t="shared" si="2"/>
        <v>0</v>
      </c>
    </row>
    <row r="29" spans="2:18" ht="15" customHeight="1">
      <c r="B29" s="6" t="s">
        <v>1511</v>
      </c>
      <c r="C29" s="2" t="str">
        <f>'F2 SAS'!C29</f>
        <v>Infirmier</v>
      </c>
      <c r="D29" s="117"/>
      <c r="E29" s="117"/>
      <c r="F29" s="117"/>
      <c r="G29" s="117"/>
      <c r="H29" s="117"/>
      <c r="I29" s="117"/>
      <c r="J29" s="117"/>
      <c r="K29" s="117"/>
      <c r="L29" s="289" t="str">
        <f t="shared" si="0"/>
        <v>OK</v>
      </c>
      <c r="N29" s="117"/>
      <c r="P29" s="124" t="str">
        <f t="shared" si="1"/>
        <v>OK</v>
      </c>
      <c r="R29" s="130">
        <f t="shared" si="2"/>
        <v>0</v>
      </c>
    </row>
    <row r="30" spans="2:18" ht="15" customHeight="1">
      <c r="B30" s="6" t="s">
        <v>1512</v>
      </c>
      <c r="C30" s="3" t="str">
        <f>'F2 SAS'!C30</f>
        <v>Aide soignant</v>
      </c>
      <c r="D30" s="117"/>
      <c r="E30" s="117"/>
      <c r="F30" s="117"/>
      <c r="G30" s="117"/>
      <c r="H30" s="117"/>
      <c r="I30" s="117"/>
      <c r="J30" s="117"/>
      <c r="K30" s="117"/>
      <c r="L30" s="289" t="str">
        <f t="shared" si="0"/>
        <v>OK</v>
      </c>
      <c r="N30" s="117"/>
      <c r="P30" s="124" t="str">
        <f t="shared" si="1"/>
        <v>OK</v>
      </c>
      <c r="R30" s="130">
        <f t="shared" si="2"/>
        <v>0</v>
      </c>
    </row>
    <row r="31" spans="2:18" ht="15" customHeight="1">
      <c r="B31" s="4"/>
      <c r="C31" s="17" t="s">
        <v>1</v>
      </c>
      <c r="D31" s="108"/>
      <c r="E31" s="108"/>
      <c r="F31" s="108"/>
      <c r="G31" s="108"/>
      <c r="H31" s="108"/>
      <c r="I31" s="108"/>
      <c r="J31" s="108"/>
      <c r="K31" s="290"/>
      <c r="L31" s="291"/>
      <c r="N31" s="292"/>
      <c r="P31" s="126"/>
      <c r="R31" s="127"/>
    </row>
    <row r="32" spans="2:18" ht="15" customHeight="1">
      <c r="B32" s="6" t="s">
        <v>1513</v>
      </c>
      <c r="C32" s="2" t="str">
        <f>'F2 SAS'!C32</f>
        <v>Universitaire psychologue</v>
      </c>
      <c r="D32" s="117"/>
      <c r="E32" s="117"/>
      <c r="F32" s="117"/>
      <c r="G32" s="117"/>
      <c r="H32" s="117"/>
      <c r="I32" s="117"/>
      <c r="J32" s="117"/>
      <c r="K32" s="117"/>
      <c r="L32" s="289" t="str">
        <f t="shared" ref="L32:L37" si="5">IF(D32=0,"OK",IF(AND(D32&gt;0,K32&lt;&gt;"",K32=INT(K32),INT(K32)&gt;=D32),"OK","erreur"))</f>
        <v>OK</v>
      </c>
      <c r="N32" s="117"/>
      <c r="P32" s="124" t="str">
        <f t="shared" ref="P32:P37" si="6">IF(D32="",IF(N32="","OK","erreur"),IF(N32&lt;&gt;"","OK","erreur"))</f>
        <v>OK</v>
      </c>
      <c r="R32" s="130">
        <f t="shared" ref="R32:R37" si="7">IFERROR(+N32*R$61/N$61,0)</f>
        <v>0</v>
      </c>
    </row>
    <row r="33" spans="2:18" ht="15" customHeight="1">
      <c r="B33" s="6" t="s">
        <v>1509</v>
      </c>
      <c r="C33" s="2" t="str">
        <f>'F2 SAS'!C33</f>
        <v>Educateur gradué</v>
      </c>
      <c r="D33" s="117"/>
      <c r="E33" s="117"/>
      <c r="F33" s="117"/>
      <c r="G33" s="117"/>
      <c r="H33" s="117"/>
      <c r="I33" s="117"/>
      <c r="J33" s="117"/>
      <c r="K33" s="117"/>
      <c r="L33" s="289" t="str">
        <f t="shared" si="5"/>
        <v>OK</v>
      </c>
      <c r="N33" s="117"/>
      <c r="P33" s="124" t="str">
        <f t="shared" si="6"/>
        <v>OK</v>
      </c>
      <c r="R33" s="130">
        <f t="shared" si="7"/>
        <v>0</v>
      </c>
    </row>
    <row r="34" spans="2:18" ht="15" customHeight="1">
      <c r="B34" s="6" t="s">
        <v>1514</v>
      </c>
      <c r="C34" s="2" t="str">
        <f>'F2 SAS'!C34</f>
        <v>Educateur instructeur (bac)</v>
      </c>
      <c r="D34" s="117"/>
      <c r="E34" s="117"/>
      <c r="F34" s="117"/>
      <c r="G34" s="117"/>
      <c r="H34" s="117"/>
      <c r="I34" s="117"/>
      <c r="J34" s="117"/>
      <c r="K34" s="117"/>
      <c r="L34" s="289" t="str">
        <f t="shared" si="5"/>
        <v>OK</v>
      </c>
      <c r="N34" s="117"/>
      <c r="P34" s="124" t="str">
        <f t="shared" si="6"/>
        <v>OK</v>
      </c>
      <c r="R34" s="130">
        <f t="shared" si="7"/>
        <v>0</v>
      </c>
    </row>
    <row r="35" spans="2:18" ht="15" customHeight="1">
      <c r="B35" s="6" t="s">
        <v>1514</v>
      </c>
      <c r="C35" s="2" t="str">
        <f>'F2 SAS'!C35</f>
        <v>Educateur diplômé</v>
      </c>
      <c r="D35" s="117"/>
      <c r="E35" s="117"/>
      <c r="F35" s="117"/>
      <c r="G35" s="117"/>
      <c r="H35" s="117"/>
      <c r="I35" s="117"/>
      <c r="J35" s="117"/>
      <c r="K35" s="117"/>
      <c r="L35" s="289" t="str">
        <f t="shared" si="5"/>
        <v>OK</v>
      </c>
      <c r="N35" s="117"/>
      <c r="P35" s="124" t="str">
        <f t="shared" si="6"/>
        <v>OK</v>
      </c>
      <c r="R35" s="130">
        <f t="shared" si="7"/>
        <v>0</v>
      </c>
    </row>
    <row r="36" spans="2:18" ht="15" customHeight="1">
      <c r="B36" s="6" t="s">
        <v>1512</v>
      </c>
      <c r="C36" s="2" t="str">
        <f>'F2 SAS'!C36</f>
        <v>Educateur instructeur</v>
      </c>
      <c r="D36" s="117"/>
      <c r="E36" s="117"/>
      <c r="F36" s="117"/>
      <c r="G36" s="117"/>
      <c r="H36" s="117"/>
      <c r="I36" s="117"/>
      <c r="J36" s="117"/>
      <c r="K36" s="117"/>
      <c r="L36" s="289" t="str">
        <f t="shared" si="5"/>
        <v>OK</v>
      </c>
      <c r="N36" s="117"/>
      <c r="P36" s="124" t="str">
        <f t="shared" si="6"/>
        <v>OK</v>
      </c>
      <c r="R36" s="130">
        <f t="shared" si="7"/>
        <v>0</v>
      </c>
    </row>
    <row r="37" spans="2:18" ht="15" customHeight="1">
      <c r="B37" s="6" t="s">
        <v>1515</v>
      </c>
      <c r="C37" s="2" t="str">
        <f>'F2 SAS'!C37</f>
        <v>Employé non diplômé</v>
      </c>
      <c r="D37" s="117"/>
      <c r="E37" s="117"/>
      <c r="F37" s="117"/>
      <c r="G37" s="117"/>
      <c r="H37" s="117"/>
      <c r="I37" s="117"/>
      <c r="J37" s="117"/>
      <c r="K37" s="117"/>
      <c r="L37" s="289" t="str">
        <f t="shared" si="5"/>
        <v>OK</v>
      </c>
      <c r="N37" s="117"/>
      <c r="P37" s="124" t="str">
        <f t="shared" si="6"/>
        <v>OK</v>
      </c>
      <c r="R37" s="130">
        <f t="shared" si="7"/>
        <v>0</v>
      </c>
    </row>
    <row r="38" spans="2:18" ht="15" customHeight="1">
      <c r="B38" s="4"/>
      <c r="C38" s="17" t="s">
        <v>2</v>
      </c>
      <c r="D38" s="108"/>
      <c r="E38" s="108"/>
      <c r="F38" s="108"/>
      <c r="G38" s="108"/>
      <c r="H38" s="108"/>
      <c r="I38" s="108"/>
      <c r="J38" s="108"/>
      <c r="K38" s="290"/>
      <c r="L38" s="291"/>
      <c r="N38" s="292"/>
      <c r="P38" s="126"/>
      <c r="R38" s="127"/>
    </row>
    <row r="39" spans="2:18" ht="15" customHeight="1">
      <c r="B39" s="8" t="s">
        <v>1512</v>
      </c>
      <c r="C39" s="3" t="str">
        <f>'F2 SAS'!C39</f>
        <v>Salarié avec CATP ou CAP</v>
      </c>
      <c r="D39" s="117"/>
      <c r="E39" s="117"/>
      <c r="F39" s="117"/>
      <c r="G39" s="117"/>
      <c r="H39" s="117"/>
      <c r="I39" s="117"/>
      <c r="J39" s="117"/>
      <c r="K39" s="117"/>
      <c r="L39" s="289" t="str">
        <f>IF(D39=0,"OK",IF(AND(D39&gt;0,K39&lt;&gt;"",K39=INT(K39),INT(K39)&gt;=D39),"OK","erreur"))</f>
        <v>OK</v>
      </c>
      <c r="N39" s="117"/>
      <c r="P39" s="124" t="str">
        <f>IF(D39="",IF(N39="","OK","erreur"),IF(N39&lt;&gt;"","OK","erreur"))</f>
        <v>OK</v>
      </c>
      <c r="R39" s="130">
        <f>IFERROR(+N39*R$61/N$61,0)</f>
        <v>0</v>
      </c>
    </row>
    <row r="40" spans="2:18" ht="15" customHeight="1">
      <c r="B40" s="8" t="s">
        <v>1512</v>
      </c>
      <c r="C40" s="3" t="str">
        <f>'F2 SAS'!C40</f>
        <v>Auxiliaire de vie/Auxiliaire économe</v>
      </c>
      <c r="D40" s="117"/>
      <c r="E40" s="117"/>
      <c r="F40" s="117"/>
      <c r="G40" s="117"/>
      <c r="H40" s="117"/>
      <c r="I40" s="117"/>
      <c r="J40" s="117"/>
      <c r="K40" s="117"/>
      <c r="L40" s="289" t="str">
        <f>IF(D40=0,"OK",IF(AND(D40&gt;0,K40&lt;&gt;"",K40=INT(K40),INT(K40)&gt;=D40),"OK","erreur"))</f>
        <v>OK</v>
      </c>
      <c r="N40" s="117"/>
      <c r="P40" s="124" t="str">
        <f>IF(D40="",IF(N40="","OK","erreur"),IF(N40&lt;&gt;"","OK","erreur"))</f>
        <v>OK</v>
      </c>
      <c r="R40" s="130">
        <f>IFERROR(+N40*R$61/N$61,0)</f>
        <v>0</v>
      </c>
    </row>
    <row r="41" spans="2:18" ht="15" customHeight="1">
      <c r="B41" s="8" t="s">
        <v>1516</v>
      </c>
      <c r="C41" s="3" t="str">
        <f>'F2 SAS'!C41</f>
        <v>Aide socio-familiale</v>
      </c>
      <c r="D41" s="117"/>
      <c r="E41" s="117"/>
      <c r="F41" s="117"/>
      <c r="G41" s="117"/>
      <c r="H41" s="117"/>
      <c r="I41" s="117"/>
      <c r="J41" s="117"/>
      <c r="K41" s="117"/>
      <c r="L41" s="289" t="str">
        <f>IF(D41=0,"OK",IF(AND(D41&gt;0,K41&lt;&gt;"",K41=INT(K41),INT(K41)&gt;=D41),"OK","erreur"))</f>
        <v>OK</v>
      </c>
      <c r="N41" s="117"/>
      <c r="P41" s="124" t="str">
        <f>IF(D41="",IF(N41="","OK","erreur"),IF(N41&lt;&gt;"","OK","erreur"))</f>
        <v>OK</v>
      </c>
      <c r="R41" s="130">
        <f>IFERROR(+N41*R$61/N$61,0)</f>
        <v>0</v>
      </c>
    </row>
    <row r="42" spans="2:18" ht="15" customHeight="1">
      <c r="B42" s="8" t="s">
        <v>1517</v>
      </c>
      <c r="C42" s="3" t="str">
        <f>'F2 SAS'!C42</f>
        <v>Aide socio-familiale en formation</v>
      </c>
      <c r="D42" s="117"/>
      <c r="E42" s="117"/>
      <c r="F42" s="117"/>
      <c r="G42" s="117"/>
      <c r="H42" s="117"/>
      <c r="I42" s="117"/>
      <c r="J42" s="117"/>
      <c r="K42" s="117"/>
      <c r="L42" s="289" t="str">
        <f>IF(D42=0,"OK",IF(AND(D42&gt;0,K42&lt;&gt;"",K42=INT(K42),INT(K42)&gt;=D42),"OK","erreur"))</f>
        <v>OK</v>
      </c>
      <c r="N42" s="117"/>
      <c r="P42" s="124" t="str">
        <f>IF(D42="",IF(N42="","OK","erreur"),IF(N42&lt;&gt;"","OK","erreur"))</f>
        <v>OK</v>
      </c>
      <c r="R42" s="130">
        <f>IFERROR(+N42*R$61/N$61,0)</f>
        <v>0</v>
      </c>
    </row>
    <row r="43" spans="2:18" ht="15" customHeight="1">
      <c r="B43" s="8" t="s">
        <v>1515</v>
      </c>
      <c r="C43" s="3" t="str">
        <f>'F2 SAS'!C43</f>
        <v>Salarié non diplômé</v>
      </c>
      <c r="D43" s="117"/>
      <c r="E43" s="117"/>
      <c r="F43" s="117"/>
      <c r="G43" s="117"/>
      <c r="H43" s="117"/>
      <c r="I43" s="117"/>
      <c r="J43" s="117"/>
      <c r="K43" s="117"/>
      <c r="L43" s="289" t="str">
        <f>IF(D43=0,"OK",IF(AND(D43&gt;0,K43&lt;&gt;"",K43=INT(K43),INT(K43)&gt;=D43),"OK","erreur"))</f>
        <v>OK</v>
      </c>
      <c r="N43" s="117"/>
      <c r="P43" s="124" t="str">
        <f>IF(D43="",IF(N43="","OK","erreur"),IF(N43&lt;&gt;"","OK","erreur"))</f>
        <v>OK</v>
      </c>
      <c r="R43" s="130">
        <f>IFERROR(+N43*R$61/N$61,0)</f>
        <v>0</v>
      </c>
    </row>
    <row r="44" spans="2:18" ht="15" customHeight="1">
      <c r="B44" s="4" t="s">
        <v>103</v>
      </c>
      <c r="C44" s="5"/>
      <c r="D44" s="108"/>
      <c r="E44" s="108"/>
      <c r="F44" s="108"/>
      <c r="G44" s="108"/>
      <c r="H44" s="108"/>
      <c r="I44" s="108"/>
      <c r="J44" s="108"/>
      <c r="K44" s="290"/>
      <c r="L44" s="291"/>
      <c r="N44" s="293"/>
      <c r="P44" s="126"/>
      <c r="R44" s="127"/>
    </row>
    <row r="45" spans="2:18" ht="15" customHeight="1">
      <c r="B45" s="6" t="s">
        <v>1513</v>
      </c>
      <c r="C45" s="2" t="str">
        <f>'F2 SAS'!C45</f>
        <v>Universitaire</v>
      </c>
      <c r="D45" s="117"/>
      <c r="E45" s="117"/>
      <c r="F45" s="117"/>
      <c r="G45" s="117"/>
      <c r="H45" s="117"/>
      <c r="I45" s="117"/>
      <c r="J45" s="117"/>
      <c r="K45" s="117"/>
      <c r="L45" s="289" t="str">
        <f t="shared" ref="L45:L52" si="8">IF(D45=0,"OK",IF(AND(D45&gt;0,K45&lt;&gt;"",K45=INT(K45),INT(K45)&gt;=D45),"OK","erreur"))</f>
        <v>OK</v>
      </c>
      <c r="N45" s="117"/>
      <c r="P45" s="124" t="str">
        <f t="shared" ref="P45:P52" si="9">IF(D45="",IF(N45="","OK","erreur"),IF(N45&lt;&gt;"","OK","erreur"))</f>
        <v>OK</v>
      </c>
      <c r="R45" s="130">
        <f t="shared" ref="R45:R52" si="10">IFERROR(+N45*R$61/N$61,0)</f>
        <v>0</v>
      </c>
    </row>
    <row r="46" spans="2:18" ht="15" customHeight="1">
      <c r="B46" s="6" t="s">
        <v>1509</v>
      </c>
      <c r="C46" s="2" t="str">
        <f>'F2 SAS'!C46</f>
        <v>Bachelor</v>
      </c>
      <c r="D46" s="117"/>
      <c r="E46" s="117"/>
      <c r="F46" s="117"/>
      <c r="G46" s="117"/>
      <c r="H46" s="117"/>
      <c r="I46" s="117"/>
      <c r="J46" s="117"/>
      <c r="K46" s="117"/>
      <c r="L46" s="289" t="str">
        <f t="shared" si="8"/>
        <v>OK</v>
      </c>
      <c r="N46" s="117"/>
      <c r="P46" s="124" t="str">
        <f t="shared" si="9"/>
        <v>OK</v>
      </c>
      <c r="R46" s="130">
        <f t="shared" si="10"/>
        <v>0</v>
      </c>
    </row>
    <row r="47" spans="2:18" ht="15" customHeight="1">
      <c r="B47" s="6" t="s">
        <v>1511</v>
      </c>
      <c r="C47" s="2" t="str">
        <f>'F2 SAS'!C47</f>
        <v>BTS</v>
      </c>
      <c r="D47" s="117"/>
      <c r="E47" s="117"/>
      <c r="F47" s="117"/>
      <c r="G47" s="117"/>
      <c r="H47" s="117"/>
      <c r="I47" s="117"/>
      <c r="J47" s="117"/>
      <c r="K47" s="117"/>
      <c r="L47" s="289" t="str">
        <f t="shared" si="8"/>
        <v>OK</v>
      </c>
      <c r="N47" s="117"/>
      <c r="P47" s="124" t="str">
        <f t="shared" si="9"/>
        <v>OK</v>
      </c>
      <c r="R47" s="130">
        <f t="shared" si="10"/>
        <v>0</v>
      </c>
    </row>
    <row r="48" spans="2:18" ht="15" customHeight="1">
      <c r="B48" s="6" t="s">
        <v>1514</v>
      </c>
      <c r="C48" s="2" t="str">
        <f>'F2 SAS'!C48</f>
        <v>Bac</v>
      </c>
      <c r="D48" s="117"/>
      <c r="E48" s="117"/>
      <c r="F48" s="117"/>
      <c r="G48" s="117"/>
      <c r="H48" s="117"/>
      <c r="I48" s="117"/>
      <c r="J48" s="117"/>
      <c r="K48" s="117"/>
      <c r="L48" s="289" t="str">
        <f t="shared" si="8"/>
        <v>OK</v>
      </c>
      <c r="N48" s="117"/>
      <c r="P48" s="124" t="str">
        <f t="shared" si="9"/>
        <v>OK</v>
      </c>
      <c r="R48" s="130">
        <f t="shared" si="10"/>
        <v>0</v>
      </c>
    </row>
    <row r="49" spans="2:18" ht="15" customHeight="1">
      <c r="B49" s="6" t="s">
        <v>1512</v>
      </c>
      <c r="C49" s="2" t="str">
        <f>'F2 SAS'!C49</f>
        <v>Salarié avec 3ième sec. ou ens. moyen</v>
      </c>
      <c r="D49" s="117"/>
      <c r="E49" s="117"/>
      <c r="F49" s="117"/>
      <c r="G49" s="117"/>
      <c r="H49" s="117"/>
      <c r="I49" s="117"/>
      <c r="J49" s="117"/>
      <c r="K49" s="117"/>
      <c r="L49" s="289" t="str">
        <f t="shared" si="8"/>
        <v>OK</v>
      </c>
      <c r="N49" s="117"/>
      <c r="P49" s="124" t="str">
        <f t="shared" si="9"/>
        <v>OK</v>
      </c>
      <c r="R49" s="130">
        <f t="shared" si="10"/>
        <v>0</v>
      </c>
    </row>
    <row r="50" spans="2:18" ht="15" customHeight="1">
      <c r="B50" s="6" t="s">
        <v>1516</v>
      </c>
      <c r="C50" s="2" t="str">
        <f>'F2 SAS'!C50</f>
        <v>Salarié avec 5ième sec. ou 9ième moyen</v>
      </c>
      <c r="D50" s="117"/>
      <c r="E50" s="117"/>
      <c r="F50" s="117"/>
      <c r="G50" s="117"/>
      <c r="H50" s="117"/>
      <c r="I50" s="117"/>
      <c r="J50" s="117"/>
      <c r="K50" s="117"/>
      <c r="L50" s="289" t="str">
        <f t="shared" si="8"/>
        <v>OK</v>
      </c>
      <c r="N50" s="117"/>
      <c r="P50" s="124" t="str">
        <f t="shared" si="9"/>
        <v>OK</v>
      </c>
      <c r="R50" s="130">
        <f t="shared" si="10"/>
        <v>0</v>
      </c>
    </row>
    <row r="51" spans="2:18" ht="15" customHeight="1">
      <c r="B51" s="6" t="s">
        <v>1515</v>
      </c>
      <c r="C51" s="2" t="str">
        <f>'F2 SAS'!C51</f>
        <v>Salarié sans 5ième sec. ou 9ième moyen</v>
      </c>
      <c r="D51" s="117"/>
      <c r="E51" s="117"/>
      <c r="F51" s="117"/>
      <c r="G51" s="117"/>
      <c r="H51" s="117"/>
      <c r="I51" s="117"/>
      <c r="J51" s="117"/>
      <c r="K51" s="117"/>
      <c r="L51" s="289" t="str">
        <f t="shared" si="8"/>
        <v>OK</v>
      </c>
      <c r="N51" s="117"/>
      <c r="P51" s="124" t="str">
        <f t="shared" si="9"/>
        <v>OK</v>
      </c>
      <c r="R51" s="130">
        <f t="shared" si="10"/>
        <v>0</v>
      </c>
    </row>
    <row r="52" spans="2:18" ht="15" customHeight="1">
      <c r="B52" s="6" t="s">
        <v>1515</v>
      </c>
      <c r="C52" s="2" t="str">
        <f>'F2 SAS'!C52</f>
        <v>Salarié non diplômé</v>
      </c>
      <c r="D52" s="117"/>
      <c r="E52" s="117"/>
      <c r="F52" s="117"/>
      <c r="G52" s="117"/>
      <c r="H52" s="117"/>
      <c r="I52" s="117"/>
      <c r="J52" s="117"/>
      <c r="K52" s="117"/>
      <c r="L52" s="289" t="str">
        <f t="shared" si="8"/>
        <v>OK</v>
      </c>
      <c r="N52" s="117"/>
      <c r="P52" s="124" t="str">
        <f t="shared" si="9"/>
        <v>OK</v>
      </c>
      <c r="R52" s="130">
        <f t="shared" si="10"/>
        <v>0</v>
      </c>
    </row>
    <row r="53" spans="2:18" ht="15" customHeight="1">
      <c r="B53" s="4" t="s">
        <v>111</v>
      </c>
      <c r="C53" s="5"/>
      <c r="D53" s="108"/>
      <c r="E53" s="108"/>
      <c r="F53" s="108"/>
      <c r="G53" s="108"/>
      <c r="H53" s="108"/>
      <c r="I53" s="108"/>
      <c r="J53" s="108"/>
      <c r="K53" s="290"/>
      <c r="L53" s="291"/>
      <c r="N53" s="292"/>
      <c r="P53" s="126"/>
      <c r="R53" s="127"/>
    </row>
    <row r="54" spans="2:18" ht="15" customHeight="1">
      <c r="B54" s="8" t="s">
        <v>1512</v>
      </c>
      <c r="C54" s="3" t="str">
        <f>'F2 SAS'!C54</f>
        <v>Salarié avec CATP ou CAP</v>
      </c>
      <c r="D54" s="117"/>
      <c r="E54" s="117"/>
      <c r="F54" s="117"/>
      <c r="G54" s="117"/>
      <c r="H54" s="117"/>
      <c r="I54" s="117"/>
      <c r="J54" s="117"/>
      <c r="K54" s="117"/>
      <c r="L54" s="289" t="str">
        <f t="shared" ref="L54:L59" si="11">IF(D54=0,"OK",IF(AND(D54&gt;0,K54&lt;&gt;"",K54=INT(K54),INT(K54)&gt;=D54),"OK","erreur"))</f>
        <v>OK</v>
      </c>
      <c r="N54" s="117"/>
      <c r="P54" s="124" t="str">
        <f t="shared" ref="P54:P59" si="12">IF(D54="",IF(N54="","OK","erreur"),IF(N54&lt;&gt;"","OK","erreur"))</f>
        <v>OK</v>
      </c>
      <c r="R54" s="130">
        <f t="shared" ref="R54:R59" si="13">IFERROR(+N54*R$61/N$61,0)</f>
        <v>0</v>
      </c>
    </row>
    <row r="55" spans="2:18" ht="15" customHeight="1">
      <c r="B55" s="8" t="s">
        <v>1517</v>
      </c>
      <c r="C55" s="3" t="str">
        <f>'F2 SAS'!C55</f>
        <v>Salarié sans CATP</v>
      </c>
      <c r="D55" s="117"/>
      <c r="E55" s="117"/>
      <c r="F55" s="117"/>
      <c r="G55" s="117"/>
      <c r="H55" s="117"/>
      <c r="I55" s="117"/>
      <c r="J55" s="117"/>
      <c r="K55" s="117"/>
      <c r="L55" s="289" t="str">
        <f t="shared" si="11"/>
        <v>OK</v>
      </c>
      <c r="N55" s="117"/>
      <c r="P55" s="124" t="str">
        <f t="shared" si="12"/>
        <v>OK</v>
      </c>
      <c r="R55" s="130">
        <f t="shared" si="13"/>
        <v>0</v>
      </c>
    </row>
    <row r="56" spans="2:18" ht="15" customHeight="1">
      <c r="B56" s="8" t="s">
        <v>1515</v>
      </c>
      <c r="C56" s="3" t="str">
        <f>'F2 SAS'!C56</f>
        <v>Salarié non diplômé - Nettoyage</v>
      </c>
      <c r="D56" s="117"/>
      <c r="E56" s="117"/>
      <c r="F56" s="117"/>
      <c r="G56" s="117"/>
      <c r="H56" s="117"/>
      <c r="I56" s="117"/>
      <c r="J56" s="117"/>
      <c r="K56" s="117"/>
      <c r="L56" s="289" t="str">
        <f t="shared" si="11"/>
        <v>OK</v>
      </c>
      <c r="N56" s="117"/>
      <c r="P56" s="124" t="str">
        <f t="shared" si="12"/>
        <v>OK</v>
      </c>
      <c r="R56" s="130">
        <f t="shared" si="13"/>
        <v>0</v>
      </c>
    </row>
    <row r="57" spans="2:18" ht="15" customHeight="1">
      <c r="B57" s="8" t="s">
        <v>1515</v>
      </c>
      <c r="C57" s="3" t="str">
        <f>'F2 SAS'!C57</f>
        <v>Salarié non diplômé - Aide cuisinière</v>
      </c>
      <c r="D57" s="117"/>
      <c r="E57" s="117"/>
      <c r="F57" s="117"/>
      <c r="G57" s="117"/>
      <c r="H57" s="117"/>
      <c r="I57" s="117"/>
      <c r="J57" s="117"/>
      <c r="K57" s="117"/>
      <c r="L57" s="289" t="str">
        <f t="shared" si="11"/>
        <v>OK</v>
      </c>
      <c r="N57" s="117"/>
      <c r="P57" s="124" t="str">
        <f t="shared" si="12"/>
        <v>OK</v>
      </c>
      <c r="R57" s="130">
        <f t="shared" si="13"/>
        <v>0</v>
      </c>
    </row>
    <row r="58" spans="2:18" ht="15" customHeight="1">
      <c r="B58" s="8" t="s">
        <v>1515</v>
      </c>
      <c r="C58" s="3" t="str">
        <f>'F2 SAS'!C58</f>
        <v>Salarié non diplômé - Lingère</v>
      </c>
      <c r="D58" s="117"/>
      <c r="E58" s="117"/>
      <c r="F58" s="117"/>
      <c r="G58" s="117"/>
      <c r="H58" s="117"/>
      <c r="I58" s="117"/>
      <c r="J58" s="117"/>
      <c r="K58" s="117"/>
      <c r="L58" s="289" t="str">
        <f t="shared" si="11"/>
        <v>OK</v>
      </c>
      <c r="N58" s="117"/>
      <c r="P58" s="124" t="str">
        <f t="shared" si="12"/>
        <v>OK</v>
      </c>
      <c r="R58" s="130">
        <f t="shared" si="13"/>
        <v>0</v>
      </c>
    </row>
    <row r="59" spans="2:18" ht="15" customHeight="1">
      <c r="B59" s="11" t="s">
        <v>1515</v>
      </c>
      <c r="C59" s="119" t="str">
        <f>'F2 SAS'!C59</f>
        <v>Salarié non diplômé - Chauffeur</v>
      </c>
      <c r="D59" s="117"/>
      <c r="E59" s="117"/>
      <c r="F59" s="117"/>
      <c r="G59" s="117"/>
      <c r="H59" s="117"/>
      <c r="I59" s="117"/>
      <c r="J59" s="117"/>
      <c r="K59" s="117"/>
      <c r="L59" s="289" t="str">
        <f t="shared" si="11"/>
        <v>OK</v>
      </c>
      <c r="N59" s="117"/>
      <c r="P59" s="124" t="str">
        <f t="shared" si="12"/>
        <v>OK</v>
      </c>
      <c r="R59" s="130">
        <f t="shared" si="13"/>
        <v>0</v>
      </c>
    </row>
    <row r="60" spans="2:18" ht="15" customHeight="1">
      <c r="D60" s="68"/>
      <c r="E60" s="68"/>
      <c r="F60" s="68"/>
      <c r="G60" s="68"/>
      <c r="H60" s="68"/>
      <c r="I60" s="68"/>
      <c r="J60" s="68"/>
      <c r="K60" s="128"/>
      <c r="N60" s="128"/>
      <c r="P60" s="16"/>
      <c r="R60" s="128"/>
    </row>
    <row r="61" spans="2:18" ht="15" customHeight="1">
      <c r="B61" s="7" t="s">
        <v>1501</v>
      </c>
      <c r="C61" s="18"/>
      <c r="D61" s="63">
        <f t="shared" ref="D61:K61" si="14">SUM(D17:D59)</f>
        <v>0</v>
      </c>
      <c r="E61" s="63">
        <f t="shared" si="14"/>
        <v>0</v>
      </c>
      <c r="F61" s="63">
        <f t="shared" si="14"/>
        <v>0</v>
      </c>
      <c r="G61" s="63">
        <f t="shared" si="14"/>
        <v>0</v>
      </c>
      <c r="H61" s="63">
        <f t="shared" si="14"/>
        <v>0</v>
      </c>
      <c r="I61" s="63">
        <f t="shared" si="14"/>
        <v>0</v>
      </c>
      <c r="J61" s="63">
        <f t="shared" si="14"/>
        <v>0</v>
      </c>
      <c r="K61" s="63">
        <f t="shared" si="14"/>
        <v>0</v>
      </c>
      <c r="L61" s="289" t="str">
        <f>IF(D61=0,"OK",IF(AND(D61&gt;0,K61&lt;&gt;"",K61=INT(K61),INT(K61)&gt;=D61),"OK","erreur"))</f>
        <v>OK</v>
      </c>
      <c r="N61" s="63">
        <f>SUM(N17:N59)</f>
        <v>0</v>
      </c>
      <c r="P61" s="124" t="str">
        <f>IF(D61="",IF(N61="","OK","erreur"),IF(N61&lt;&gt;"","OK","erreur"))</f>
        <v>OK</v>
      </c>
      <c r="R61" s="63">
        <f>+D71</f>
        <v>0</v>
      </c>
    </row>
    <row r="62" spans="2:18" ht="15" customHeight="1">
      <c r="B62" s="120"/>
      <c r="D62" s="121"/>
      <c r="E62" s="129"/>
      <c r="F62" s="129"/>
      <c r="G62" s="129"/>
      <c r="H62" s="129"/>
      <c r="I62" s="129"/>
      <c r="J62" s="129"/>
      <c r="N62" s="131"/>
    </row>
    <row r="63" spans="2:18" ht="15" customHeight="1">
      <c r="B63" s="294" t="s">
        <v>1502</v>
      </c>
      <c r="C63" s="295"/>
      <c r="D63" s="296">
        <f>N61</f>
        <v>0</v>
      </c>
      <c r="H63"/>
      <c r="I63"/>
      <c r="J63"/>
      <c r="K63"/>
      <c r="L63"/>
      <c r="M63"/>
      <c r="N63"/>
    </row>
    <row r="64" spans="2:18" ht="15" customHeight="1" thickBot="1">
      <c r="B64" s="283"/>
      <c r="C64" s="283"/>
      <c r="D64" s="283"/>
      <c r="H64"/>
      <c r="I64"/>
      <c r="J64"/>
      <c r="K64"/>
      <c r="L64"/>
      <c r="M64"/>
      <c r="N64"/>
    </row>
    <row r="65" spans="2:14" ht="15" customHeight="1" thickBot="1">
      <c r="B65" s="419" t="s">
        <v>1503</v>
      </c>
      <c r="C65" s="420"/>
      <c r="D65" s="423"/>
      <c r="E65" s="297" t="s">
        <v>1504</v>
      </c>
      <c r="F65" s="2" t="str">
        <f>IF(E66="OUI","à ne pas ajouter", "à ajouter")</f>
        <v>à ajouter</v>
      </c>
      <c r="G65" s="2"/>
      <c r="H65"/>
      <c r="I65"/>
      <c r="J65"/>
      <c r="K65"/>
      <c r="L65"/>
      <c r="M65"/>
      <c r="N65"/>
    </row>
    <row r="66" spans="2:14" ht="15" customHeight="1" thickBot="1">
      <c r="B66" s="421"/>
      <c r="C66" s="422"/>
      <c r="D66" s="424"/>
      <c r="E66" s="299"/>
      <c r="F66" s="300"/>
      <c r="G66" s="300"/>
      <c r="H66"/>
      <c r="I66"/>
      <c r="J66"/>
      <c r="K66"/>
      <c r="L66"/>
      <c r="M66"/>
      <c r="N66"/>
    </row>
    <row r="67" spans="2:14" ht="15" customHeight="1" thickBot="1">
      <c r="B67" s="301"/>
      <c r="C67" s="301"/>
      <c r="D67" s="298"/>
      <c r="F67" s="3"/>
      <c r="G67" s="3"/>
      <c r="H67"/>
      <c r="I67"/>
      <c r="J67"/>
      <c r="K67"/>
      <c r="L67"/>
      <c r="M67"/>
      <c r="N67"/>
    </row>
    <row r="68" spans="2:14" ht="15" customHeight="1" thickBot="1">
      <c r="B68" s="419" t="s">
        <v>1505</v>
      </c>
      <c r="C68" s="420"/>
      <c r="D68" s="423"/>
      <c r="E68" s="297" t="s">
        <v>1506</v>
      </c>
      <c r="F68" s="2" t="str">
        <f>IF(E69="OUI","ne pas déduire", "à déduire")</f>
        <v>à déduire</v>
      </c>
      <c r="G68" s="2"/>
      <c r="H68"/>
      <c r="I68"/>
      <c r="J68"/>
      <c r="K68"/>
      <c r="L68"/>
      <c r="M68"/>
      <c r="N68"/>
    </row>
    <row r="69" spans="2:14" ht="15" customHeight="1" thickBot="1">
      <c r="B69" s="421"/>
      <c r="C69" s="422"/>
      <c r="D69" s="424"/>
      <c r="E69" s="299"/>
      <c r="F69" s="300"/>
      <c r="G69" s="300"/>
      <c r="H69"/>
      <c r="I69"/>
      <c r="J69"/>
      <c r="K69"/>
      <c r="L69"/>
      <c r="M69"/>
      <c r="N69"/>
    </row>
    <row r="70" spans="2:14" ht="15" customHeight="1">
      <c r="H70"/>
      <c r="I70"/>
      <c r="J70"/>
      <c r="K70"/>
      <c r="L70"/>
      <c r="M70"/>
      <c r="N70"/>
    </row>
    <row r="71" spans="2:14" ht="15" customHeight="1">
      <c r="B71" s="294" t="s">
        <v>1507</v>
      </c>
      <c r="C71" s="303"/>
      <c r="D71" s="296">
        <f>IF(E66="non",D65,0)+IF(E69="non",-D68,0)+D63</f>
        <v>0</v>
      </c>
      <c r="K71" s="302"/>
      <c r="L71" s="302"/>
      <c r="M71" s="302"/>
    </row>
    <row r="72" spans="2:14" ht="15" customHeight="1">
      <c r="D72" s="306"/>
    </row>
  </sheetData>
  <sheetProtection selectLockedCells="1"/>
  <mergeCells count="21">
    <mergeCell ref="B68:C69"/>
    <mergeCell ref="D68:D69"/>
    <mergeCell ref="K12:K14"/>
    <mergeCell ref="L12:L14"/>
    <mergeCell ref="N12:N14"/>
    <mergeCell ref="H12:H14"/>
    <mergeCell ref="P12:P14"/>
    <mergeCell ref="R12:R14"/>
    <mergeCell ref="B65:C66"/>
    <mergeCell ref="D65:D66"/>
    <mergeCell ref="B2:R2"/>
    <mergeCell ref="B4:R4"/>
    <mergeCell ref="B5:R5"/>
    <mergeCell ref="D7:N7"/>
    <mergeCell ref="B8:C8"/>
    <mergeCell ref="D12:D14"/>
    <mergeCell ref="E12:E14"/>
    <mergeCell ref="F12:F14"/>
    <mergeCell ref="I12:I14"/>
    <mergeCell ref="J12:J14"/>
    <mergeCell ref="G12:G14"/>
  </mergeCells>
  <conditionalFormatting sqref="B2">
    <cfRule type="expression" dxfId="66" priority="5">
      <formula>$T$2="OK"</formula>
    </cfRule>
    <cfRule type="expression" dxfId="65" priority="6">
      <formula>$T$2="NOK"</formula>
    </cfRule>
  </conditionalFormatting>
  <conditionalFormatting sqref="R31 R38 R44 P61 P17:P59">
    <cfRule type="containsText" dxfId="64" priority="13" stopIfTrue="1" operator="containsText" text="ok">
      <formula>NOT(ISERROR(SEARCH("ok",P17)))</formula>
    </cfRule>
  </conditionalFormatting>
  <conditionalFormatting sqref="R31 R38 R44 P17:P61">
    <cfRule type="cellIs" dxfId="63" priority="12" stopIfTrue="1" operator="equal">
      <formula>"erreur"</formula>
    </cfRule>
  </conditionalFormatting>
  <conditionalFormatting sqref="R31 R38 R44 P61 P17:P59">
    <cfRule type="containsText" dxfId="62" priority="11" stopIfTrue="1" operator="containsText" text="erreur">
      <formula>NOT(ISERROR(SEARCH("erreur",P17)))</formula>
    </cfRule>
  </conditionalFormatting>
  <conditionalFormatting sqref="P32:P37 P54:P59 P39:P43 P45:P52 P61 P17:P30">
    <cfRule type="containsText" dxfId="61" priority="10" stopIfTrue="1" operator="containsText" text="OK">
      <formula>NOT(ISERROR(SEARCH("OK",P17)))</formula>
    </cfRule>
  </conditionalFormatting>
  <conditionalFormatting sqref="R53">
    <cfRule type="containsText" dxfId="60" priority="9" stopIfTrue="1" operator="containsText" text="ok">
      <formula>NOT(ISERROR(SEARCH("ok",R53)))</formula>
    </cfRule>
  </conditionalFormatting>
  <conditionalFormatting sqref="R53">
    <cfRule type="cellIs" dxfId="59" priority="8" stopIfTrue="1" operator="equal">
      <formula>"erreur"</formula>
    </cfRule>
  </conditionalFormatting>
  <conditionalFormatting sqref="R53">
    <cfRule type="containsText" dxfId="58" priority="7" stopIfTrue="1" operator="containsText" text="erreur">
      <formula>NOT(ISERROR(SEARCH("erreur",R53)))</formula>
    </cfRule>
  </conditionalFormatting>
  <conditionalFormatting sqref="L17:L59">
    <cfRule type="containsText" dxfId="57" priority="4" stopIfTrue="1" operator="containsText" text="erreur">
      <formula>NOT(ISERROR(SEARCH("erreur",L17)))</formula>
    </cfRule>
  </conditionalFormatting>
  <conditionalFormatting sqref="L32:L37 L39:L43 L45:L52 L54:L59 L17:L30">
    <cfRule type="containsText" dxfId="56" priority="3" stopIfTrue="1" operator="containsText" text="OK">
      <formula>NOT(ISERROR(SEARCH("OK",L17)))</formula>
    </cfRule>
  </conditionalFormatting>
  <conditionalFormatting sqref="L61">
    <cfRule type="containsText" dxfId="55" priority="2" stopIfTrue="1" operator="containsText" text="erreur">
      <formula>NOT(ISERROR(SEARCH("erreur",L61)))</formula>
    </cfRule>
  </conditionalFormatting>
  <conditionalFormatting sqref="L61">
    <cfRule type="containsText" dxfId="54" priority="1" stopIfTrue="1" operator="containsText" text="OK">
      <formula>NOT(ISERROR(SEARCH("OK",L61)))</formula>
    </cfRule>
  </conditionalFormatting>
  <dataValidations count="2">
    <dataValidation type="list" allowBlank="1" showInputMessage="1" showErrorMessage="1" sqref="E66 E69">
      <formula1>"Oui,Non"</formula1>
    </dataValidation>
    <dataValidation type="decimal" operator="greaterThanOrEqual" showInputMessage="1" showErrorMessage="1" error="Le montant doit être supérieur ou égal à 0" sqref="D65 D68">
      <formula1>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T72"/>
  <sheetViews>
    <sheetView showGridLines="0" topLeftCell="A31" zoomScale="82" zoomScaleNormal="82" workbookViewId="0">
      <selection activeCell="H64" sqref="H64:N70"/>
    </sheetView>
  </sheetViews>
  <sheetFormatPr defaultColWidth="11.42578125" defaultRowHeight="15" customHeight="1"/>
  <cols>
    <col min="1" max="1" width="2.85546875" style="1" customWidth="1"/>
    <col min="2" max="2" width="8.5703125" style="1" customWidth="1"/>
    <col min="3" max="3" width="37.140625" style="1" customWidth="1"/>
    <col min="4" max="12" width="14.28515625" style="1" customWidth="1"/>
    <col min="13" max="13" width="2.85546875" style="1" customWidth="1"/>
    <col min="14" max="14" width="14.28515625" style="1" customWidth="1"/>
    <col min="15" max="15" width="2.85546875" style="1" customWidth="1"/>
    <col min="16" max="16" width="14.42578125" style="1" customWidth="1"/>
    <col min="17" max="17" width="2.85546875" style="1" customWidth="1"/>
    <col min="18" max="18" width="14.28515625" style="1" customWidth="1"/>
    <col min="19" max="19" width="2.85546875" style="1" customWidth="1"/>
    <col min="20" max="16384" width="11.42578125" style="1"/>
  </cols>
  <sheetData>
    <row r="1" spans="2:20" ht="15" customHeight="1" thickBot="1"/>
    <row r="2" spans="2:20" s="16" customFormat="1" ht="60" customHeight="1" thickBot="1">
      <c r="B2" s="399" t="s">
        <v>1531</v>
      </c>
      <c r="C2" s="400"/>
      <c r="D2" s="400"/>
      <c r="E2" s="400"/>
      <c r="F2" s="400"/>
      <c r="G2" s="400"/>
      <c r="H2" s="400"/>
      <c r="I2" s="400"/>
      <c r="J2" s="400"/>
      <c r="K2" s="400"/>
      <c r="L2" s="400"/>
      <c r="M2" s="400"/>
      <c r="N2" s="400"/>
      <c r="O2" s="400"/>
      <c r="P2" s="400"/>
      <c r="Q2" s="400"/>
      <c r="R2" s="401"/>
      <c r="T2" s="67" t="str">
        <f>IF(AND(E66&lt;&gt;"",E69&lt;&gt;""),"OK","NOK")</f>
        <v>NOK</v>
      </c>
    </row>
    <row r="3" spans="2:20" ht="15" customHeight="1" thickBot="1"/>
    <row r="4" spans="2:20">
      <c r="B4" s="402" t="s">
        <v>1472</v>
      </c>
      <c r="C4" s="403"/>
      <c r="D4" s="403"/>
      <c r="E4" s="403"/>
      <c r="F4" s="403"/>
      <c r="G4" s="403"/>
      <c r="H4" s="403"/>
      <c r="I4" s="403"/>
      <c r="J4" s="403"/>
      <c r="K4" s="403"/>
      <c r="L4" s="403"/>
      <c r="M4" s="403"/>
      <c r="N4" s="403"/>
      <c r="O4" s="403"/>
      <c r="P4" s="403"/>
      <c r="Q4" s="403"/>
      <c r="R4" s="404"/>
    </row>
    <row r="5" spans="2:20" ht="30.2" customHeight="1" thickBot="1">
      <c r="B5" s="405" t="s">
        <v>1518</v>
      </c>
      <c r="C5" s="406"/>
      <c r="D5" s="406"/>
      <c r="E5" s="406"/>
      <c r="F5" s="406"/>
      <c r="G5" s="406"/>
      <c r="H5" s="406"/>
      <c r="I5" s="406"/>
      <c r="J5" s="406"/>
      <c r="K5" s="406"/>
      <c r="L5" s="406"/>
      <c r="M5" s="406"/>
      <c r="N5" s="406"/>
      <c r="O5" s="406"/>
      <c r="P5" s="406"/>
      <c r="Q5" s="406"/>
      <c r="R5" s="407"/>
    </row>
    <row r="6" spans="2:20" ht="15" customHeight="1">
      <c r="B6" s="283"/>
      <c r="C6" s="283"/>
      <c r="D6" s="283"/>
      <c r="E6" s="283"/>
      <c r="F6" s="283"/>
      <c r="G6" s="283"/>
      <c r="H6" s="283"/>
      <c r="I6" s="283"/>
      <c r="J6" s="283"/>
    </row>
    <row r="7" spans="2:20" ht="15" customHeight="1">
      <c r="B7" s="9" t="s">
        <v>16</v>
      </c>
      <c r="C7" s="62"/>
      <c r="D7" s="408">
        <f>+'F1'!C7</f>
        <v>0</v>
      </c>
      <c r="E7" s="409"/>
      <c r="F7" s="409"/>
      <c r="G7" s="409"/>
      <c r="H7" s="409"/>
      <c r="I7" s="409"/>
      <c r="J7" s="409"/>
      <c r="K7" s="409"/>
      <c r="L7" s="409"/>
      <c r="M7" s="409"/>
      <c r="N7" s="410"/>
    </row>
    <row r="8" spans="2:20" ht="15" customHeight="1">
      <c r="B8" s="434" t="s">
        <v>1519</v>
      </c>
      <c r="C8" s="435"/>
      <c r="D8" s="307" t="str">
        <f>+'F1'!C22</f>
        <v>État-communal</v>
      </c>
      <c r="E8" s="308"/>
      <c r="F8" s="308"/>
      <c r="G8" s="308"/>
      <c r="H8" s="308"/>
      <c r="I8" s="308"/>
      <c r="J8" s="308"/>
      <c r="K8" s="308"/>
      <c r="L8" s="308"/>
      <c r="M8" s="308"/>
      <c r="N8" s="309"/>
    </row>
    <row r="9" spans="2:20" ht="15" customHeight="1">
      <c r="B9" s="112"/>
      <c r="C9" s="3"/>
      <c r="D9" s="113"/>
      <c r="E9" s="2"/>
      <c r="F9" s="2"/>
      <c r="G9" s="2"/>
      <c r="H9" s="2"/>
      <c r="I9" s="2"/>
      <c r="J9" s="2"/>
    </row>
    <row r="10" spans="2:20" ht="15" customHeight="1">
      <c r="B10" s="74"/>
      <c r="C10" s="3"/>
      <c r="D10" s="3"/>
      <c r="E10" s="2"/>
      <c r="F10" s="2"/>
      <c r="G10" s="2"/>
      <c r="H10" s="2"/>
      <c r="I10" s="2"/>
      <c r="J10" s="2"/>
    </row>
    <row r="11" spans="2:20" ht="15" customHeight="1">
      <c r="B11" s="2"/>
      <c r="C11" s="2"/>
      <c r="D11" s="286">
        <v>1</v>
      </c>
      <c r="E11" s="286" t="s">
        <v>1475</v>
      </c>
      <c r="F11" s="286" t="s">
        <v>1476</v>
      </c>
      <c r="G11" s="286" t="s">
        <v>1477</v>
      </c>
      <c r="H11" s="286" t="s">
        <v>1478</v>
      </c>
      <c r="I11" s="286" t="s">
        <v>1557</v>
      </c>
      <c r="J11" s="286" t="s">
        <v>1558</v>
      </c>
      <c r="K11" s="286">
        <v>2</v>
      </c>
      <c r="N11" s="286">
        <v>3</v>
      </c>
      <c r="P11" s="286">
        <v>4</v>
      </c>
      <c r="R11" s="286" t="s">
        <v>1479</v>
      </c>
    </row>
    <row r="12" spans="2:20" s="16" customFormat="1" ht="30.2" customHeight="1">
      <c r="B12" s="2"/>
      <c r="C12" s="2"/>
      <c r="D12" s="425" t="s">
        <v>118</v>
      </c>
      <c r="E12" s="425" t="s">
        <v>1559</v>
      </c>
      <c r="F12" s="425" t="s">
        <v>1560</v>
      </c>
      <c r="G12" s="425" t="s">
        <v>1480</v>
      </c>
      <c r="H12" s="425" t="s">
        <v>1481</v>
      </c>
      <c r="I12" s="425" t="s">
        <v>1482</v>
      </c>
      <c r="J12" s="425" t="s">
        <v>1483</v>
      </c>
      <c r="K12" s="428" t="s">
        <v>1484</v>
      </c>
      <c r="L12" s="416" t="s">
        <v>117</v>
      </c>
      <c r="N12" s="425" t="s">
        <v>1485</v>
      </c>
      <c r="P12" s="413" t="s">
        <v>1486</v>
      </c>
      <c r="R12" s="416" t="s">
        <v>1487</v>
      </c>
    </row>
    <row r="13" spans="2:20" s="16" customFormat="1" ht="30.2" customHeight="1">
      <c r="B13" s="2"/>
      <c r="C13" s="2"/>
      <c r="D13" s="426"/>
      <c r="E13" s="426"/>
      <c r="F13" s="426"/>
      <c r="G13" s="426"/>
      <c r="H13" s="426"/>
      <c r="I13" s="426"/>
      <c r="J13" s="426"/>
      <c r="K13" s="428"/>
      <c r="L13" s="417"/>
      <c r="N13" s="426"/>
      <c r="P13" s="414"/>
      <c r="R13" s="417"/>
    </row>
    <row r="14" spans="2:20" s="16" customFormat="1" ht="30.2" customHeight="1">
      <c r="B14" s="2"/>
      <c r="C14" s="2"/>
      <c r="D14" s="427"/>
      <c r="E14" s="427"/>
      <c r="F14" s="427"/>
      <c r="G14" s="427"/>
      <c r="H14" s="427"/>
      <c r="I14" s="427"/>
      <c r="J14" s="427"/>
      <c r="K14" s="428"/>
      <c r="L14" s="418"/>
      <c r="N14" s="427"/>
      <c r="P14" s="415"/>
      <c r="R14" s="418"/>
    </row>
    <row r="15" spans="2:20" ht="15" customHeight="1">
      <c r="B15" s="4" t="s">
        <v>17</v>
      </c>
      <c r="C15" s="5"/>
      <c r="D15" s="103"/>
      <c r="E15" s="103"/>
      <c r="F15" s="103"/>
      <c r="G15" s="103"/>
      <c r="H15" s="103"/>
      <c r="I15" s="103"/>
      <c r="J15" s="103"/>
      <c r="K15" s="287"/>
      <c r="L15" s="288"/>
      <c r="N15" s="122"/>
      <c r="P15" s="123"/>
      <c r="R15" s="122"/>
    </row>
    <row r="16" spans="2:20" ht="15" customHeight="1">
      <c r="B16" s="4"/>
      <c r="C16" s="17" t="s">
        <v>0</v>
      </c>
      <c r="D16" s="103"/>
      <c r="E16" s="103"/>
      <c r="F16" s="103"/>
      <c r="G16" s="103"/>
      <c r="H16" s="103"/>
      <c r="I16" s="103"/>
      <c r="J16" s="103"/>
      <c r="K16" s="287"/>
      <c r="L16" s="288"/>
      <c r="N16" s="122"/>
      <c r="P16" s="123"/>
      <c r="R16" s="122"/>
    </row>
    <row r="17" spans="2:18" ht="15" customHeight="1">
      <c r="B17" s="436"/>
      <c r="C17" s="2" t="str">
        <f>'F2 SAS'!C17</f>
        <v xml:space="preserve">Médecin </v>
      </c>
      <c r="D17" s="117"/>
      <c r="E17" s="117"/>
      <c r="F17" s="117"/>
      <c r="G17" s="117"/>
      <c r="H17" s="117"/>
      <c r="I17" s="117"/>
      <c r="J17" s="117"/>
      <c r="K17" s="117"/>
      <c r="L17" s="289" t="str">
        <f>IF(D17=0,"OK",IF(AND(D17&gt;0,K17&lt;&gt;"",K17=INT(K17),INT(K17)&gt;=D17),"OK","erreur"))</f>
        <v>OK</v>
      </c>
      <c r="N17" s="117"/>
      <c r="P17" s="124" t="str">
        <f t="shared" ref="P17:P30" si="0">IF(D17="",IF(N17="","OK","erreur"),IF(N17&lt;&gt;"","OK","erreur"))</f>
        <v>OK</v>
      </c>
      <c r="R17" s="130">
        <f t="shared" ref="R17:R30" si="1">IFERROR(+N17*R$61/N$61,0)</f>
        <v>0</v>
      </c>
    </row>
    <row r="18" spans="2:18" ht="15" customHeight="1">
      <c r="B18" s="437"/>
      <c r="C18" s="2" t="str">
        <f>'F2 SAS'!C18</f>
        <v>Licencié en sciences hospitalières</v>
      </c>
      <c r="D18" s="117"/>
      <c r="E18" s="117"/>
      <c r="F18" s="117"/>
      <c r="G18" s="117"/>
      <c r="H18" s="117"/>
      <c r="I18" s="117"/>
      <c r="J18" s="117"/>
      <c r="K18" s="117"/>
      <c r="L18" s="289" t="str">
        <f t="shared" ref="L18:L30" si="2">IF(D18=0,"OK",IF(AND(D18&gt;0,K18&lt;&gt;"",K18=INT(K18),INT(K18)&gt;=D18),"OK","erreur"))</f>
        <v>OK</v>
      </c>
      <c r="N18" s="117"/>
      <c r="P18" s="124" t="str">
        <f t="shared" si="0"/>
        <v>OK</v>
      </c>
      <c r="R18" s="130">
        <f t="shared" si="1"/>
        <v>0</v>
      </c>
    </row>
    <row r="19" spans="2:18" ht="15" customHeight="1">
      <c r="B19" s="437"/>
      <c r="C19" s="2" t="str">
        <f>'F2 SAS'!C19</f>
        <v>Infirmier hospitalier gradué</v>
      </c>
      <c r="D19" s="117"/>
      <c r="E19" s="117"/>
      <c r="F19" s="117"/>
      <c r="G19" s="117"/>
      <c r="H19" s="117"/>
      <c r="I19" s="117"/>
      <c r="J19" s="117"/>
      <c r="K19" s="117"/>
      <c r="L19" s="289" t="str">
        <f t="shared" si="2"/>
        <v>OK</v>
      </c>
      <c r="N19" s="117"/>
      <c r="P19" s="124" t="str">
        <f t="shared" si="0"/>
        <v>OK</v>
      </c>
      <c r="R19" s="130">
        <f t="shared" si="1"/>
        <v>0</v>
      </c>
    </row>
    <row r="20" spans="2:18" ht="15" customHeight="1">
      <c r="B20" s="437"/>
      <c r="C20" s="2" t="str">
        <f>'F2 SAS'!C20</f>
        <v>Assistant social</v>
      </c>
      <c r="D20" s="117"/>
      <c r="E20" s="117"/>
      <c r="F20" s="117"/>
      <c r="G20" s="117"/>
      <c r="H20" s="117"/>
      <c r="I20" s="117"/>
      <c r="J20" s="117"/>
      <c r="K20" s="117"/>
      <c r="L20" s="289" t="str">
        <f t="shared" si="2"/>
        <v>OK</v>
      </c>
      <c r="N20" s="117"/>
      <c r="P20" s="124" t="str">
        <f t="shared" si="0"/>
        <v>OK</v>
      </c>
      <c r="R20" s="130">
        <f t="shared" si="1"/>
        <v>0</v>
      </c>
    </row>
    <row r="21" spans="2:18" ht="15" customHeight="1">
      <c r="B21" s="437"/>
      <c r="C21" s="2" t="str">
        <f>'F2 SAS'!C21</f>
        <v>Ergothérapeute</v>
      </c>
      <c r="D21" s="117"/>
      <c r="E21" s="117"/>
      <c r="F21" s="117"/>
      <c r="G21" s="117"/>
      <c r="H21" s="117"/>
      <c r="I21" s="117"/>
      <c r="J21" s="117"/>
      <c r="K21" s="117"/>
      <c r="L21" s="289" t="str">
        <f t="shared" si="2"/>
        <v>OK</v>
      </c>
      <c r="N21" s="117"/>
      <c r="P21" s="124" t="str">
        <f t="shared" si="0"/>
        <v>OK</v>
      </c>
      <c r="R21" s="130">
        <f t="shared" si="1"/>
        <v>0</v>
      </c>
    </row>
    <row r="22" spans="2:18" ht="15" customHeight="1">
      <c r="B22" s="437"/>
      <c r="C22" s="2" t="str">
        <f>'F2 SAS'!C22</f>
        <v>Kinésithérapeute</v>
      </c>
      <c r="D22" s="117"/>
      <c r="E22" s="117"/>
      <c r="F22" s="117"/>
      <c r="G22" s="117"/>
      <c r="H22" s="117"/>
      <c r="I22" s="117"/>
      <c r="J22" s="117"/>
      <c r="K22" s="117"/>
      <c r="L22" s="289" t="str">
        <f t="shared" si="2"/>
        <v>OK</v>
      </c>
      <c r="N22" s="117"/>
      <c r="P22" s="124" t="str">
        <f t="shared" si="0"/>
        <v>OK</v>
      </c>
      <c r="R22" s="130">
        <f t="shared" si="1"/>
        <v>0</v>
      </c>
    </row>
    <row r="23" spans="2:18" ht="15" customHeight="1">
      <c r="B23" s="437"/>
      <c r="C23" s="2" t="str">
        <f>'F2 SAS'!C23</f>
        <v>Psychomotricien</v>
      </c>
      <c r="D23" s="117"/>
      <c r="E23" s="117"/>
      <c r="F23" s="117"/>
      <c r="G23" s="117"/>
      <c r="H23" s="117"/>
      <c r="I23" s="117"/>
      <c r="J23" s="117"/>
      <c r="K23" s="117"/>
      <c r="L23" s="289" t="str">
        <f t="shared" si="2"/>
        <v>OK</v>
      </c>
      <c r="N23" s="117"/>
      <c r="P23" s="124" t="str">
        <f t="shared" si="0"/>
        <v>OK</v>
      </c>
      <c r="R23" s="130">
        <f t="shared" si="1"/>
        <v>0</v>
      </c>
    </row>
    <row r="24" spans="2:18" ht="15" customHeight="1">
      <c r="B24" s="437"/>
      <c r="C24" s="2" t="str">
        <f>'F2 SAS'!C24</f>
        <v>Pédagogue curatif</v>
      </c>
      <c r="D24" s="117"/>
      <c r="E24" s="117"/>
      <c r="F24" s="117"/>
      <c r="G24" s="117"/>
      <c r="H24" s="117"/>
      <c r="I24" s="117"/>
      <c r="J24" s="117"/>
      <c r="K24" s="117"/>
      <c r="L24" s="289" t="str">
        <f t="shared" si="2"/>
        <v>OK</v>
      </c>
      <c r="N24" s="117"/>
      <c r="P24" s="124" t="str">
        <f t="shared" si="0"/>
        <v>OK</v>
      </c>
      <c r="R24" s="130">
        <f t="shared" si="1"/>
        <v>0</v>
      </c>
    </row>
    <row r="25" spans="2:18" ht="15" customHeight="1">
      <c r="B25" s="437"/>
      <c r="C25" s="2" t="str">
        <f>'F2 SAS'!C25</f>
        <v>Diététicien</v>
      </c>
      <c r="D25" s="117"/>
      <c r="E25" s="117"/>
      <c r="F25" s="117"/>
      <c r="G25" s="117"/>
      <c r="H25" s="117"/>
      <c r="I25" s="117"/>
      <c r="J25" s="117"/>
      <c r="K25" s="117"/>
      <c r="L25" s="289" t="str">
        <f t="shared" si="2"/>
        <v>OK</v>
      </c>
      <c r="N25" s="117"/>
      <c r="P25" s="124" t="str">
        <f t="shared" si="0"/>
        <v>OK</v>
      </c>
      <c r="R25" s="130">
        <f t="shared" si="1"/>
        <v>0</v>
      </c>
    </row>
    <row r="26" spans="2:18" ht="15" customHeight="1">
      <c r="B26" s="318"/>
      <c r="C26" s="2" t="str">
        <f>'F2 SAS'!C26</f>
        <v>Orthophoniste</v>
      </c>
      <c r="D26" s="117"/>
      <c r="E26" s="117"/>
      <c r="F26" s="117"/>
      <c r="G26" s="117"/>
      <c r="H26" s="117"/>
      <c r="I26" s="117"/>
      <c r="J26" s="117"/>
      <c r="K26" s="117"/>
      <c r="L26" s="289" t="str">
        <f t="shared" ref="L26" si="3">IF(D26=0,"OK",IF(AND(D26&gt;0,K26&lt;&gt;"",K26=INT(K26),INT(K26)&gt;=D26),"OK","erreur"))</f>
        <v>OK</v>
      </c>
      <c r="N26" s="117"/>
      <c r="P26" s="124" t="str">
        <f t="shared" ref="P26" si="4">IF(D26="",IF(N26="","OK","erreur"),IF(N26&lt;&gt;"","OK","erreur"))</f>
        <v>OK</v>
      </c>
      <c r="R26" s="130">
        <f t="shared" si="1"/>
        <v>0</v>
      </c>
    </row>
    <row r="27" spans="2:18" ht="15" customHeight="1">
      <c r="B27" s="6"/>
      <c r="C27" s="2" t="str">
        <f>'F2 SAS'!C27</f>
        <v>Infirmier anesthésiste / masseur</v>
      </c>
      <c r="D27" s="117"/>
      <c r="E27" s="117"/>
      <c r="F27" s="117"/>
      <c r="G27" s="117"/>
      <c r="H27" s="117"/>
      <c r="I27" s="117"/>
      <c r="J27" s="117"/>
      <c r="K27" s="117"/>
      <c r="L27" s="289" t="str">
        <f t="shared" si="2"/>
        <v>OK</v>
      </c>
      <c r="N27" s="117"/>
      <c r="P27" s="124" t="str">
        <f t="shared" si="0"/>
        <v>OK</v>
      </c>
      <c r="R27" s="130">
        <f t="shared" si="1"/>
        <v>0</v>
      </c>
    </row>
    <row r="28" spans="2:18" ht="15" customHeight="1">
      <c r="B28" s="6"/>
      <c r="C28" s="2" t="str">
        <f>'F2 SAS'!C28</f>
        <v>Infirmier psychiatrique</v>
      </c>
      <c r="D28" s="117"/>
      <c r="E28" s="117"/>
      <c r="F28" s="117"/>
      <c r="G28" s="117"/>
      <c r="H28" s="117"/>
      <c r="I28" s="117"/>
      <c r="J28" s="117"/>
      <c r="K28" s="117"/>
      <c r="L28" s="289" t="str">
        <f t="shared" si="2"/>
        <v>OK</v>
      </c>
      <c r="N28" s="117"/>
      <c r="P28" s="124" t="str">
        <f t="shared" si="0"/>
        <v>OK</v>
      </c>
      <c r="R28" s="130">
        <f t="shared" si="1"/>
        <v>0</v>
      </c>
    </row>
    <row r="29" spans="2:18" ht="15" customHeight="1">
      <c r="B29" s="6"/>
      <c r="C29" s="2" t="str">
        <f>'F2 SAS'!C29</f>
        <v>Infirmier</v>
      </c>
      <c r="D29" s="117"/>
      <c r="E29" s="117"/>
      <c r="F29" s="117"/>
      <c r="G29" s="117"/>
      <c r="H29" s="117"/>
      <c r="I29" s="117"/>
      <c r="J29" s="117"/>
      <c r="K29" s="117"/>
      <c r="L29" s="289" t="str">
        <f t="shared" si="2"/>
        <v>OK</v>
      </c>
      <c r="N29" s="117"/>
      <c r="P29" s="124" t="str">
        <f t="shared" si="0"/>
        <v>OK</v>
      </c>
      <c r="R29" s="130">
        <f t="shared" si="1"/>
        <v>0</v>
      </c>
    </row>
    <row r="30" spans="2:18" ht="15" customHeight="1">
      <c r="B30" s="6"/>
      <c r="C30" s="3" t="str">
        <f>'F2 SAS'!C30</f>
        <v>Aide soignant</v>
      </c>
      <c r="D30" s="117"/>
      <c r="E30" s="117"/>
      <c r="F30" s="117"/>
      <c r="G30" s="117"/>
      <c r="H30" s="117"/>
      <c r="I30" s="117"/>
      <c r="J30" s="117"/>
      <c r="K30" s="117"/>
      <c r="L30" s="289" t="str">
        <f t="shared" si="2"/>
        <v>OK</v>
      </c>
      <c r="N30" s="117"/>
      <c r="P30" s="124" t="str">
        <f t="shared" si="0"/>
        <v>OK</v>
      </c>
      <c r="R30" s="130">
        <f t="shared" si="1"/>
        <v>0</v>
      </c>
    </row>
    <row r="31" spans="2:18" ht="15" customHeight="1">
      <c r="B31" s="4"/>
      <c r="C31" s="17" t="s">
        <v>1</v>
      </c>
      <c r="D31" s="108"/>
      <c r="E31" s="108"/>
      <c r="F31" s="108"/>
      <c r="G31" s="108"/>
      <c r="H31" s="108"/>
      <c r="I31" s="108"/>
      <c r="J31" s="108"/>
      <c r="K31" s="290"/>
      <c r="L31" s="291"/>
      <c r="N31" s="292"/>
      <c r="P31" s="126"/>
      <c r="R31" s="127"/>
    </row>
    <row r="32" spans="2:18" ht="15" customHeight="1">
      <c r="B32" s="6"/>
      <c r="C32" s="2" t="str">
        <f>'F2 SAS'!C32</f>
        <v>Universitaire psychologue</v>
      </c>
      <c r="D32" s="117"/>
      <c r="E32" s="117"/>
      <c r="F32" s="117"/>
      <c r="G32" s="117"/>
      <c r="H32" s="117"/>
      <c r="I32" s="117"/>
      <c r="J32" s="117"/>
      <c r="K32" s="117"/>
      <c r="L32" s="289" t="str">
        <f t="shared" ref="L32:L37" si="5">IF(D32=0,"OK",IF(AND(D32&gt;0,K32&lt;&gt;"",K32=INT(K32),INT(K32)&gt;=D32),"OK","erreur"))</f>
        <v>OK</v>
      </c>
      <c r="N32" s="117"/>
      <c r="P32" s="124" t="str">
        <f t="shared" ref="P32:P37" si="6">IF(D32="",IF(N32="","OK","erreur"),IF(N32&lt;&gt;"","OK","erreur"))</f>
        <v>OK</v>
      </c>
      <c r="R32" s="130">
        <f t="shared" ref="R32:R37" si="7">IFERROR(+N32*R$61/N$61,0)</f>
        <v>0</v>
      </c>
    </row>
    <row r="33" spans="2:18" ht="15" customHeight="1">
      <c r="B33" s="6"/>
      <c r="C33" s="2" t="str">
        <f>'F2 SAS'!C33</f>
        <v>Educateur gradué</v>
      </c>
      <c r="D33" s="117"/>
      <c r="E33" s="117"/>
      <c r="F33" s="117"/>
      <c r="G33" s="117"/>
      <c r="H33" s="117"/>
      <c r="I33" s="117"/>
      <c r="J33" s="117"/>
      <c r="K33" s="117"/>
      <c r="L33" s="289" t="str">
        <f t="shared" si="5"/>
        <v>OK</v>
      </c>
      <c r="N33" s="117"/>
      <c r="P33" s="124" t="str">
        <f t="shared" si="6"/>
        <v>OK</v>
      </c>
      <c r="R33" s="130">
        <f t="shared" si="7"/>
        <v>0</v>
      </c>
    </row>
    <row r="34" spans="2:18" ht="15" customHeight="1">
      <c r="B34" s="6"/>
      <c r="C34" s="2" t="str">
        <f>'F2 SAS'!C34</f>
        <v>Educateur instructeur (bac)</v>
      </c>
      <c r="D34" s="117"/>
      <c r="E34" s="117"/>
      <c r="F34" s="117"/>
      <c r="G34" s="117"/>
      <c r="H34" s="117"/>
      <c r="I34" s="117"/>
      <c r="J34" s="117"/>
      <c r="K34" s="117"/>
      <c r="L34" s="289" t="str">
        <f t="shared" si="5"/>
        <v>OK</v>
      </c>
      <c r="N34" s="117"/>
      <c r="P34" s="124" t="str">
        <f t="shared" si="6"/>
        <v>OK</v>
      </c>
      <c r="R34" s="130">
        <f t="shared" si="7"/>
        <v>0</v>
      </c>
    </row>
    <row r="35" spans="2:18" ht="15" customHeight="1">
      <c r="B35" s="6"/>
      <c r="C35" s="2" t="str">
        <f>'F2 SAS'!C35</f>
        <v>Educateur diplômé</v>
      </c>
      <c r="D35" s="117"/>
      <c r="E35" s="117"/>
      <c r="F35" s="117"/>
      <c r="G35" s="117"/>
      <c r="H35" s="117"/>
      <c r="I35" s="117"/>
      <c r="J35" s="117"/>
      <c r="K35" s="117"/>
      <c r="L35" s="289" t="str">
        <f t="shared" si="5"/>
        <v>OK</v>
      </c>
      <c r="N35" s="117"/>
      <c r="P35" s="124" t="str">
        <f t="shared" si="6"/>
        <v>OK</v>
      </c>
      <c r="R35" s="130">
        <f t="shared" si="7"/>
        <v>0</v>
      </c>
    </row>
    <row r="36" spans="2:18" ht="15" customHeight="1">
      <c r="B36" s="6"/>
      <c r="C36" s="2" t="str">
        <f>'F2 SAS'!C36</f>
        <v>Educateur instructeur</v>
      </c>
      <c r="D36" s="117"/>
      <c r="E36" s="117"/>
      <c r="F36" s="117"/>
      <c r="G36" s="117"/>
      <c r="H36" s="117"/>
      <c r="I36" s="117"/>
      <c r="J36" s="117"/>
      <c r="K36" s="117"/>
      <c r="L36" s="289" t="str">
        <f t="shared" si="5"/>
        <v>OK</v>
      </c>
      <c r="N36" s="117"/>
      <c r="P36" s="124" t="str">
        <f t="shared" si="6"/>
        <v>OK</v>
      </c>
      <c r="R36" s="130">
        <f t="shared" si="7"/>
        <v>0</v>
      </c>
    </row>
    <row r="37" spans="2:18" ht="15" customHeight="1">
      <c r="B37" s="6"/>
      <c r="C37" s="2" t="str">
        <f>'F2 SAS'!C37</f>
        <v>Employé non diplômé</v>
      </c>
      <c r="D37" s="117"/>
      <c r="E37" s="117"/>
      <c r="F37" s="117"/>
      <c r="G37" s="117"/>
      <c r="H37" s="117"/>
      <c r="I37" s="117"/>
      <c r="J37" s="117"/>
      <c r="K37" s="117"/>
      <c r="L37" s="289" t="str">
        <f t="shared" si="5"/>
        <v>OK</v>
      </c>
      <c r="N37" s="117"/>
      <c r="P37" s="124" t="str">
        <f t="shared" si="6"/>
        <v>OK</v>
      </c>
      <c r="R37" s="130">
        <f t="shared" si="7"/>
        <v>0</v>
      </c>
    </row>
    <row r="38" spans="2:18" ht="15" customHeight="1">
      <c r="B38" s="4"/>
      <c r="C38" s="17" t="s">
        <v>2</v>
      </c>
      <c r="D38" s="108"/>
      <c r="E38" s="108"/>
      <c r="F38" s="108"/>
      <c r="G38" s="108"/>
      <c r="H38" s="108"/>
      <c r="I38" s="108"/>
      <c r="J38" s="108"/>
      <c r="K38" s="290"/>
      <c r="L38" s="291"/>
      <c r="N38" s="292"/>
      <c r="P38" s="126"/>
      <c r="R38" s="127"/>
    </row>
    <row r="39" spans="2:18" ht="15" customHeight="1">
      <c r="B39" s="8"/>
      <c r="C39" s="3" t="str">
        <f>'F2 SAS'!C39</f>
        <v>Salarié avec CATP ou CAP</v>
      </c>
      <c r="D39" s="117"/>
      <c r="E39" s="117"/>
      <c r="F39" s="117"/>
      <c r="G39" s="117"/>
      <c r="H39" s="117"/>
      <c r="I39" s="117"/>
      <c r="J39" s="117"/>
      <c r="K39" s="117"/>
      <c r="L39" s="289" t="str">
        <f t="shared" ref="L39:L43" si="8">IF(D39=0,"OK",IF(AND(D39&gt;0,K39&lt;&gt;"",K39=INT(K39),INT(K39)&gt;=D39),"OK","erreur"))</f>
        <v>OK</v>
      </c>
      <c r="N39" s="117"/>
      <c r="P39" s="124" t="str">
        <f>IF(D39="",IF(N39="","OK","erreur"),IF(N39&lt;&gt;"","OK","erreur"))</f>
        <v>OK</v>
      </c>
      <c r="R39" s="130">
        <f>IFERROR(+N39*R$61/N$61,0)</f>
        <v>0</v>
      </c>
    </row>
    <row r="40" spans="2:18" ht="15" customHeight="1">
      <c r="B40" s="8"/>
      <c r="C40" s="3" t="str">
        <f>'F2 SAS'!C40</f>
        <v>Auxiliaire de vie/Auxiliaire économe</v>
      </c>
      <c r="D40" s="117"/>
      <c r="E40" s="117"/>
      <c r="F40" s="117"/>
      <c r="G40" s="117"/>
      <c r="H40" s="117"/>
      <c r="I40" s="117"/>
      <c r="J40" s="117"/>
      <c r="K40" s="117"/>
      <c r="L40" s="289" t="str">
        <f t="shared" si="8"/>
        <v>OK</v>
      </c>
      <c r="N40" s="117"/>
      <c r="P40" s="124" t="str">
        <f>IF(D40="",IF(N40="","OK","erreur"),IF(N40&lt;&gt;"","OK","erreur"))</f>
        <v>OK</v>
      </c>
      <c r="R40" s="130">
        <f>IFERROR(+N40*R$61/N$61,0)</f>
        <v>0</v>
      </c>
    </row>
    <row r="41" spans="2:18" ht="15" customHeight="1">
      <c r="B41" s="8"/>
      <c r="C41" s="3" t="str">
        <f>'F2 SAS'!C41</f>
        <v>Aide socio-familiale</v>
      </c>
      <c r="D41" s="117"/>
      <c r="E41" s="117"/>
      <c r="F41" s="117"/>
      <c r="G41" s="117"/>
      <c r="H41" s="117"/>
      <c r="I41" s="117"/>
      <c r="J41" s="117"/>
      <c r="K41" s="117"/>
      <c r="L41" s="289" t="str">
        <f t="shared" si="8"/>
        <v>OK</v>
      </c>
      <c r="N41" s="117"/>
      <c r="P41" s="124" t="str">
        <f>IF(D41="",IF(N41="","OK","erreur"),IF(N41&lt;&gt;"","OK","erreur"))</f>
        <v>OK</v>
      </c>
      <c r="R41" s="130">
        <f>IFERROR(+N41*R$61/N$61,0)</f>
        <v>0</v>
      </c>
    </row>
    <row r="42" spans="2:18" ht="15" customHeight="1">
      <c r="B42" s="8"/>
      <c r="C42" s="3" t="str">
        <f>'F2 SAS'!C42</f>
        <v>Aide socio-familiale en formation</v>
      </c>
      <c r="D42" s="117"/>
      <c r="E42" s="117"/>
      <c r="F42" s="117"/>
      <c r="G42" s="117"/>
      <c r="H42" s="117"/>
      <c r="I42" s="117"/>
      <c r="J42" s="117"/>
      <c r="K42" s="117"/>
      <c r="L42" s="289" t="str">
        <f t="shared" si="8"/>
        <v>OK</v>
      </c>
      <c r="N42" s="117"/>
      <c r="P42" s="124" t="str">
        <f>IF(D42="",IF(N42="","OK","erreur"),IF(N42&lt;&gt;"","OK","erreur"))</f>
        <v>OK</v>
      </c>
      <c r="R42" s="130">
        <f>IFERROR(+N42*R$61/N$61,0)</f>
        <v>0</v>
      </c>
    </row>
    <row r="43" spans="2:18" ht="15" customHeight="1">
      <c r="B43" s="8"/>
      <c r="C43" s="3" t="str">
        <f>'F2 SAS'!C43</f>
        <v>Salarié non diplômé</v>
      </c>
      <c r="D43" s="117"/>
      <c r="E43" s="117"/>
      <c r="F43" s="117"/>
      <c r="G43" s="117"/>
      <c r="H43" s="117"/>
      <c r="I43" s="117"/>
      <c r="J43" s="117"/>
      <c r="K43" s="117"/>
      <c r="L43" s="289" t="str">
        <f t="shared" si="8"/>
        <v>OK</v>
      </c>
      <c r="N43" s="117"/>
      <c r="P43" s="124" t="str">
        <f>IF(D43="",IF(N43="","OK","erreur"),IF(N43&lt;&gt;"","OK","erreur"))</f>
        <v>OK</v>
      </c>
      <c r="R43" s="130">
        <f>IFERROR(+N43*R$61/N$61,0)</f>
        <v>0</v>
      </c>
    </row>
    <row r="44" spans="2:18" ht="15" customHeight="1">
      <c r="B44" s="4" t="s">
        <v>103</v>
      </c>
      <c r="C44" s="5"/>
      <c r="D44" s="108"/>
      <c r="E44" s="108"/>
      <c r="F44" s="108"/>
      <c r="G44" s="108"/>
      <c r="H44" s="108"/>
      <c r="I44" s="108"/>
      <c r="J44" s="108"/>
      <c r="K44" s="290"/>
      <c r="L44" s="291"/>
      <c r="N44" s="293"/>
      <c r="P44" s="126"/>
      <c r="R44" s="127"/>
    </row>
    <row r="45" spans="2:18" ht="15" customHeight="1">
      <c r="B45" s="6"/>
      <c r="C45" s="2" t="str">
        <f>'F2 SAS'!C45</f>
        <v>Universitaire</v>
      </c>
      <c r="D45" s="117"/>
      <c r="E45" s="117"/>
      <c r="F45" s="117"/>
      <c r="G45" s="117"/>
      <c r="H45" s="117"/>
      <c r="I45" s="117"/>
      <c r="J45" s="117"/>
      <c r="K45" s="117"/>
      <c r="L45" s="289" t="str">
        <f t="shared" ref="L45:L52" si="9">IF(D45=0,"OK",IF(AND(D45&gt;0,K45&lt;&gt;"",K45=INT(K45),INT(K45)&gt;=D45),"OK","erreur"))</f>
        <v>OK</v>
      </c>
      <c r="N45" s="117"/>
      <c r="P45" s="124" t="str">
        <f t="shared" ref="P45:P52" si="10">IF(D45="",IF(N45="","OK","erreur"),IF(N45&lt;&gt;"","OK","erreur"))</f>
        <v>OK</v>
      </c>
      <c r="R45" s="130">
        <f t="shared" ref="R45:R52" si="11">IFERROR(+N45*R$61/N$61,0)</f>
        <v>0</v>
      </c>
    </row>
    <row r="46" spans="2:18" ht="15" customHeight="1">
      <c r="B46" s="6"/>
      <c r="C46" s="2" t="str">
        <f>'F2 SAS'!C46</f>
        <v>Bachelor</v>
      </c>
      <c r="D46" s="117"/>
      <c r="E46" s="117"/>
      <c r="F46" s="117"/>
      <c r="G46" s="117"/>
      <c r="H46" s="117"/>
      <c r="I46" s="117"/>
      <c r="J46" s="117"/>
      <c r="K46" s="117"/>
      <c r="L46" s="289" t="str">
        <f t="shared" si="9"/>
        <v>OK</v>
      </c>
      <c r="N46" s="117"/>
      <c r="P46" s="124" t="str">
        <f t="shared" si="10"/>
        <v>OK</v>
      </c>
      <c r="R46" s="130">
        <f t="shared" si="11"/>
        <v>0</v>
      </c>
    </row>
    <row r="47" spans="2:18" ht="15" customHeight="1">
      <c r="B47" s="6"/>
      <c r="C47" s="2" t="str">
        <f>'F2 SAS'!C47</f>
        <v>BTS</v>
      </c>
      <c r="D47" s="117"/>
      <c r="E47" s="117"/>
      <c r="F47" s="117"/>
      <c r="G47" s="117"/>
      <c r="H47" s="117"/>
      <c r="I47" s="117"/>
      <c r="J47" s="117"/>
      <c r="K47" s="117"/>
      <c r="L47" s="289" t="str">
        <f t="shared" si="9"/>
        <v>OK</v>
      </c>
      <c r="N47" s="117"/>
      <c r="P47" s="124" t="str">
        <f t="shared" si="10"/>
        <v>OK</v>
      </c>
      <c r="R47" s="130">
        <f t="shared" si="11"/>
        <v>0</v>
      </c>
    </row>
    <row r="48" spans="2:18" ht="15" customHeight="1">
      <c r="B48" s="6"/>
      <c r="C48" s="2" t="str">
        <f>'F2 SAS'!C48</f>
        <v>Bac</v>
      </c>
      <c r="D48" s="117"/>
      <c r="E48" s="117"/>
      <c r="F48" s="117"/>
      <c r="G48" s="117"/>
      <c r="H48" s="117"/>
      <c r="I48" s="117"/>
      <c r="J48" s="117"/>
      <c r="K48" s="117"/>
      <c r="L48" s="289" t="str">
        <f t="shared" si="9"/>
        <v>OK</v>
      </c>
      <c r="N48" s="117"/>
      <c r="P48" s="124" t="str">
        <f t="shared" si="10"/>
        <v>OK</v>
      </c>
      <c r="R48" s="130">
        <f t="shared" si="11"/>
        <v>0</v>
      </c>
    </row>
    <row r="49" spans="2:18" ht="15" customHeight="1">
      <c r="B49" s="6"/>
      <c r="C49" s="2" t="str">
        <f>'F2 SAS'!C49</f>
        <v>Salarié avec 3ième sec. ou ens. moyen</v>
      </c>
      <c r="D49" s="117"/>
      <c r="E49" s="117"/>
      <c r="F49" s="117"/>
      <c r="G49" s="117"/>
      <c r="H49" s="117"/>
      <c r="I49" s="117"/>
      <c r="J49" s="117"/>
      <c r="K49" s="117"/>
      <c r="L49" s="289" t="str">
        <f t="shared" si="9"/>
        <v>OK</v>
      </c>
      <c r="N49" s="117"/>
      <c r="P49" s="124" t="str">
        <f t="shared" si="10"/>
        <v>OK</v>
      </c>
      <c r="R49" s="130">
        <f t="shared" si="11"/>
        <v>0</v>
      </c>
    </row>
    <row r="50" spans="2:18" ht="15" customHeight="1">
      <c r="B50" s="6"/>
      <c r="C50" s="2" t="str">
        <f>'F2 SAS'!C50</f>
        <v>Salarié avec 5ième sec. ou 9ième moyen</v>
      </c>
      <c r="D50" s="117"/>
      <c r="E50" s="117"/>
      <c r="F50" s="117"/>
      <c r="G50" s="117"/>
      <c r="H50" s="117"/>
      <c r="I50" s="117"/>
      <c r="J50" s="117"/>
      <c r="K50" s="117"/>
      <c r="L50" s="289" t="str">
        <f t="shared" si="9"/>
        <v>OK</v>
      </c>
      <c r="N50" s="117"/>
      <c r="P50" s="124" t="str">
        <f t="shared" si="10"/>
        <v>OK</v>
      </c>
      <c r="R50" s="130">
        <f t="shared" si="11"/>
        <v>0</v>
      </c>
    </row>
    <row r="51" spans="2:18" ht="15" customHeight="1">
      <c r="B51" s="6"/>
      <c r="C51" s="2" t="str">
        <f>'F2 SAS'!C51</f>
        <v>Salarié sans 5ième sec. ou 9ième moyen</v>
      </c>
      <c r="D51" s="117"/>
      <c r="E51" s="117"/>
      <c r="F51" s="117"/>
      <c r="G51" s="117"/>
      <c r="H51" s="117"/>
      <c r="I51" s="117"/>
      <c r="J51" s="117"/>
      <c r="K51" s="117"/>
      <c r="L51" s="289" t="str">
        <f t="shared" si="9"/>
        <v>OK</v>
      </c>
      <c r="N51" s="117"/>
      <c r="P51" s="124" t="str">
        <f t="shared" si="10"/>
        <v>OK</v>
      </c>
      <c r="R51" s="130">
        <f t="shared" si="11"/>
        <v>0</v>
      </c>
    </row>
    <row r="52" spans="2:18" ht="15" customHeight="1">
      <c r="B52" s="6"/>
      <c r="C52" s="2" t="str">
        <f>'F2 SAS'!C52</f>
        <v>Salarié non diplômé</v>
      </c>
      <c r="D52" s="117"/>
      <c r="E52" s="117"/>
      <c r="F52" s="117"/>
      <c r="G52" s="117"/>
      <c r="H52" s="117"/>
      <c r="I52" s="117"/>
      <c r="J52" s="117"/>
      <c r="K52" s="117"/>
      <c r="L52" s="289" t="str">
        <f t="shared" si="9"/>
        <v>OK</v>
      </c>
      <c r="N52" s="117"/>
      <c r="P52" s="124" t="str">
        <f t="shared" si="10"/>
        <v>OK</v>
      </c>
      <c r="R52" s="130">
        <f t="shared" si="11"/>
        <v>0</v>
      </c>
    </row>
    <row r="53" spans="2:18" ht="15" customHeight="1">
      <c r="B53" s="4" t="s">
        <v>111</v>
      </c>
      <c r="C53" s="5"/>
      <c r="D53" s="108"/>
      <c r="E53" s="108"/>
      <c r="F53" s="108"/>
      <c r="G53" s="108"/>
      <c r="H53" s="108"/>
      <c r="I53" s="108"/>
      <c r="J53" s="108"/>
      <c r="K53" s="290"/>
      <c r="L53" s="291"/>
      <c r="N53" s="292"/>
      <c r="P53" s="126"/>
      <c r="R53" s="127"/>
    </row>
    <row r="54" spans="2:18" ht="15" customHeight="1">
      <c r="B54" s="8"/>
      <c r="C54" s="3" t="str">
        <f>'F2 SAS'!C54</f>
        <v>Salarié avec CATP ou CAP</v>
      </c>
      <c r="D54" s="117"/>
      <c r="E54" s="117"/>
      <c r="F54" s="117"/>
      <c r="G54" s="117"/>
      <c r="H54" s="117"/>
      <c r="I54" s="117"/>
      <c r="J54" s="117"/>
      <c r="K54" s="117"/>
      <c r="L54" s="289" t="str">
        <f t="shared" ref="L54:L59" si="12">IF(D54=0,"OK",IF(AND(D54&gt;0,K54&lt;&gt;"",K54=INT(K54),INT(K54)&gt;=D54),"OK","erreur"))</f>
        <v>OK</v>
      </c>
      <c r="N54" s="117"/>
      <c r="P54" s="124" t="str">
        <f t="shared" ref="P54:P59" si="13">IF(D54="",IF(N54="","OK","erreur"),IF(N54&lt;&gt;"","OK","erreur"))</f>
        <v>OK</v>
      </c>
      <c r="R54" s="130">
        <f t="shared" ref="R54:R59" si="14">IFERROR(+N54*R$61/N$61,0)</f>
        <v>0</v>
      </c>
    </row>
    <row r="55" spans="2:18" ht="15" customHeight="1">
      <c r="B55" s="8"/>
      <c r="C55" s="3" t="str">
        <f>'F2 SAS'!C55</f>
        <v>Salarié sans CATP</v>
      </c>
      <c r="D55" s="117"/>
      <c r="E55" s="117"/>
      <c r="F55" s="117"/>
      <c r="G55" s="117"/>
      <c r="H55" s="117"/>
      <c r="I55" s="117"/>
      <c r="J55" s="117"/>
      <c r="K55" s="117"/>
      <c r="L55" s="289" t="str">
        <f t="shared" si="12"/>
        <v>OK</v>
      </c>
      <c r="N55" s="117"/>
      <c r="P55" s="124" t="str">
        <f t="shared" si="13"/>
        <v>OK</v>
      </c>
      <c r="R55" s="130">
        <f t="shared" si="14"/>
        <v>0</v>
      </c>
    </row>
    <row r="56" spans="2:18" ht="15" customHeight="1">
      <c r="B56" s="8"/>
      <c r="C56" s="3" t="str">
        <f>'F2 SAS'!C56</f>
        <v>Salarié non diplômé - Nettoyage</v>
      </c>
      <c r="D56" s="117"/>
      <c r="E56" s="117"/>
      <c r="F56" s="117"/>
      <c r="G56" s="117"/>
      <c r="H56" s="117"/>
      <c r="I56" s="117"/>
      <c r="J56" s="117"/>
      <c r="K56" s="117"/>
      <c r="L56" s="289" t="str">
        <f t="shared" si="12"/>
        <v>OK</v>
      </c>
      <c r="N56" s="117"/>
      <c r="P56" s="124" t="str">
        <f t="shared" si="13"/>
        <v>OK</v>
      </c>
      <c r="R56" s="130">
        <f t="shared" si="14"/>
        <v>0</v>
      </c>
    </row>
    <row r="57" spans="2:18" ht="15" customHeight="1">
      <c r="B57" s="8"/>
      <c r="C57" s="3" t="str">
        <f>'F2 SAS'!C57</f>
        <v>Salarié non diplômé - Aide cuisinière</v>
      </c>
      <c r="D57" s="117"/>
      <c r="E57" s="117"/>
      <c r="F57" s="117"/>
      <c r="G57" s="117"/>
      <c r="H57" s="117"/>
      <c r="I57" s="117"/>
      <c r="J57" s="117"/>
      <c r="K57" s="117"/>
      <c r="L57" s="289" t="str">
        <f t="shared" si="12"/>
        <v>OK</v>
      </c>
      <c r="N57" s="117"/>
      <c r="P57" s="124" t="str">
        <f t="shared" si="13"/>
        <v>OK</v>
      </c>
      <c r="R57" s="130">
        <f t="shared" si="14"/>
        <v>0</v>
      </c>
    </row>
    <row r="58" spans="2:18" ht="15" customHeight="1">
      <c r="B58" s="8"/>
      <c r="C58" s="3" t="str">
        <f>'F2 SAS'!C58</f>
        <v>Salarié non diplômé - Lingère</v>
      </c>
      <c r="D58" s="117"/>
      <c r="E58" s="117"/>
      <c r="F58" s="117"/>
      <c r="G58" s="117"/>
      <c r="H58" s="117"/>
      <c r="I58" s="117"/>
      <c r="J58" s="117"/>
      <c r="K58" s="117"/>
      <c r="L58" s="289" t="str">
        <f t="shared" si="12"/>
        <v>OK</v>
      </c>
      <c r="N58" s="117"/>
      <c r="P58" s="124" t="str">
        <f t="shared" si="13"/>
        <v>OK</v>
      </c>
      <c r="R58" s="130">
        <f t="shared" si="14"/>
        <v>0</v>
      </c>
    </row>
    <row r="59" spans="2:18" ht="15" customHeight="1">
      <c r="B59" s="11"/>
      <c r="C59" s="119" t="str">
        <f>'F2 SAS'!C59</f>
        <v>Salarié non diplômé - Chauffeur</v>
      </c>
      <c r="D59" s="117"/>
      <c r="E59" s="117"/>
      <c r="F59" s="117"/>
      <c r="G59" s="117"/>
      <c r="H59" s="117"/>
      <c r="I59" s="117"/>
      <c r="J59" s="117"/>
      <c r="K59" s="117"/>
      <c r="L59" s="289" t="str">
        <f t="shared" si="12"/>
        <v>OK</v>
      </c>
      <c r="N59" s="117"/>
      <c r="P59" s="124" t="str">
        <f t="shared" si="13"/>
        <v>OK</v>
      </c>
      <c r="R59" s="130">
        <f t="shared" si="14"/>
        <v>0</v>
      </c>
    </row>
    <row r="60" spans="2:18" ht="15" customHeight="1">
      <c r="D60" s="68"/>
      <c r="E60" s="68"/>
      <c r="F60" s="68"/>
      <c r="G60" s="68"/>
      <c r="H60" s="68"/>
      <c r="I60" s="68"/>
      <c r="J60" s="68"/>
      <c r="K60" s="128"/>
      <c r="N60" s="128"/>
      <c r="P60" s="16"/>
      <c r="R60" s="128"/>
    </row>
    <row r="61" spans="2:18" ht="15" customHeight="1">
      <c r="B61" s="7" t="s">
        <v>1501</v>
      </c>
      <c r="C61" s="18"/>
      <c r="D61" s="63">
        <f t="shared" ref="D61:K61" si="15">SUM(D17:D59)</f>
        <v>0</v>
      </c>
      <c r="E61" s="63">
        <f t="shared" si="15"/>
        <v>0</v>
      </c>
      <c r="F61" s="63">
        <f t="shared" si="15"/>
        <v>0</v>
      </c>
      <c r="G61" s="63">
        <f t="shared" si="15"/>
        <v>0</v>
      </c>
      <c r="H61" s="63">
        <f t="shared" si="15"/>
        <v>0</v>
      </c>
      <c r="I61" s="63">
        <f t="shared" si="15"/>
        <v>0</v>
      </c>
      <c r="J61" s="63">
        <f t="shared" si="15"/>
        <v>0</v>
      </c>
      <c r="K61" s="63">
        <f t="shared" si="15"/>
        <v>0</v>
      </c>
      <c r="L61" s="289" t="str">
        <f>IF(D61=0,"OK",IF(AND(D61&gt;0,K61&lt;&gt;"",K61=INT(K61),INT(K61)&gt;=D61),"OK","erreur"))</f>
        <v>OK</v>
      </c>
      <c r="N61" s="63">
        <f>SUM(N17:N59)</f>
        <v>0</v>
      </c>
      <c r="P61" s="124" t="str">
        <f>IF(D61="",IF(N61="","OK","erreur"),IF(N61&lt;&gt;"","OK","erreur"))</f>
        <v>OK</v>
      </c>
      <c r="R61" s="63">
        <f>+D71</f>
        <v>0</v>
      </c>
    </row>
    <row r="62" spans="2:18" ht="15" customHeight="1">
      <c r="B62" s="120"/>
      <c r="D62" s="121"/>
      <c r="E62" s="129"/>
      <c r="F62" s="129"/>
      <c r="G62" s="129"/>
      <c r="H62" s="129"/>
      <c r="I62" s="129"/>
      <c r="J62" s="129"/>
      <c r="N62" s="131"/>
    </row>
    <row r="63" spans="2:18" ht="15" customHeight="1">
      <c r="B63" s="294" t="s">
        <v>1502</v>
      </c>
      <c r="C63" s="295"/>
      <c r="D63" s="296">
        <f>N61</f>
        <v>0</v>
      </c>
    </row>
    <row r="64" spans="2:18" ht="15" customHeight="1" thickBot="1">
      <c r="B64" s="283"/>
      <c r="C64" s="283"/>
      <c r="D64" s="283"/>
      <c r="H64"/>
      <c r="I64"/>
      <c r="J64"/>
      <c r="K64"/>
      <c r="L64"/>
      <c r="M64"/>
      <c r="N64"/>
    </row>
    <row r="65" spans="2:14" ht="15" customHeight="1" thickBot="1">
      <c r="B65" s="419" t="s">
        <v>1503</v>
      </c>
      <c r="C65" s="420"/>
      <c r="D65" s="423"/>
      <c r="E65" s="297" t="s">
        <v>1504</v>
      </c>
      <c r="F65" s="2" t="str">
        <f>IF(E66="OUI","à ne pas ajouter", "à ajouter")</f>
        <v>à ajouter</v>
      </c>
      <c r="G65" s="2"/>
      <c r="H65"/>
      <c r="I65"/>
      <c r="J65"/>
      <c r="K65"/>
      <c r="L65"/>
      <c r="M65"/>
      <c r="N65"/>
    </row>
    <row r="66" spans="2:14" ht="15" customHeight="1" thickBot="1">
      <c r="B66" s="421"/>
      <c r="C66" s="422"/>
      <c r="D66" s="424"/>
      <c r="E66" s="299"/>
      <c r="F66" s="300"/>
      <c r="G66" s="300"/>
      <c r="H66"/>
      <c r="I66"/>
      <c r="J66"/>
      <c r="K66"/>
      <c r="L66"/>
      <c r="M66"/>
      <c r="N66"/>
    </row>
    <row r="67" spans="2:14" ht="15" customHeight="1" thickBot="1">
      <c r="B67" s="301"/>
      <c r="C67" s="301"/>
      <c r="D67" s="298"/>
      <c r="F67" s="3"/>
      <c r="G67" s="3"/>
      <c r="H67"/>
      <c r="I67"/>
      <c r="J67"/>
      <c r="K67"/>
      <c r="L67"/>
      <c r="M67"/>
      <c r="N67"/>
    </row>
    <row r="68" spans="2:14" ht="15" customHeight="1" thickBot="1">
      <c r="B68" s="419" t="s">
        <v>1505</v>
      </c>
      <c r="C68" s="420"/>
      <c r="D68" s="423"/>
      <c r="E68" s="297" t="s">
        <v>1506</v>
      </c>
      <c r="F68" s="2" t="str">
        <f>IF(E69="OUI","ne pas déduire", "à déduire")</f>
        <v>à déduire</v>
      </c>
      <c r="G68" s="2"/>
      <c r="H68"/>
      <c r="I68"/>
      <c r="J68"/>
      <c r="K68"/>
      <c r="L68"/>
      <c r="M68"/>
      <c r="N68"/>
    </row>
    <row r="69" spans="2:14" ht="15" customHeight="1" thickBot="1">
      <c r="B69" s="421"/>
      <c r="C69" s="422"/>
      <c r="D69" s="424"/>
      <c r="E69" s="299"/>
      <c r="F69" s="300"/>
      <c r="G69" s="300"/>
      <c r="H69"/>
      <c r="I69"/>
      <c r="J69"/>
      <c r="K69"/>
      <c r="L69"/>
      <c r="M69"/>
      <c r="N69"/>
    </row>
    <row r="70" spans="2:14" ht="15" customHeight="1">
      <c r="H70"/>
      <c r="I70"/>
      <c r="J70"/>
      <c r="K70"/>
      <c r="L70"/>
      <c r="M70"/>
      <c r="N70"/>
    </row>
    <row r="71" spans="2:14" ht="15" customHeight="1">
      <c r="B71" s="294" t="s">
        <v>1507</v>
      </c>
      <c r="C71" s="303"/>
      <c r="D71" s="296">
        <f>IF(E66="non",D65,0)+IF(E69="non",-D68,0)+D63</f>
        <v>0</v>
      </c>
      <c r="K71" s="302"/>
      <c r="L71" s="302"/>
      <c r="M71" s="302"/>
    </row>
    <row r="72" spans="2:14" ht="15" customHeight="1">
      <c r="D72" s="306"/>
    </row>
  </sheetData>
  <sheetProtection selectLockedCells="1"/>
  <mergeCells count="22">
    <mergeCell ref="B65:C66"/>
    <mergeCell ref="D65:D66"/>
    <mergeCell ref="B68:C69"/>
    <mergeCell ref="D68:D69"/>
    <mergeCell ref="R12:R14"/>
    <mergeCell ref="B17:B25"/>
    <mergeCell ref="D12:D14"/>
    <mergeCell ref="E12:E14"/>
    <mergeCell ref="F12:F14"/>
    <mergeCell ref="I12:I14"/>
    <mergeCell ref="J12:J14"/>
    <mergeCell ref="K12:K14"/>
    <mergeCell ref="L12:L14"/>
    <mergeCell ref="N12:N14"/>
    <mergeCell ref="G12:G14"/>
    <mergeCell ref="H12:H14"/>
    <mergeCell ref="P12:P14"/>
    <mergeCell ref="B2:R2"/>
    <mergeCell ref="B4:R4"/>
    <mergeCell ref="B5:R5"/>
    <mergeCell ref="D7:N7"/>
    <mergeCell ref="B8:C8"/>
  </mergeCells>
  <conditionalFormatting sqref="B2">
    <cfRule type="expression" dxfId="53" priority="5">
      <formula>$T$2="OK"</formula>
    </cfRule>
    <cfRule type="expression" dxfId="52" priority="6">
      <formula>$T$2="NOK"</formula>
    </cfRule>
  </conditionalFormatting>
  <conditionalFormatting sqref="R31 R38 R44 P61 P17:P59">
    <cfRule type="containsText" dxfId="51" priority="13" stopIfTrue="1" operator="containsText" text="ok">
      <formula>NOT(ISERROR(SEARCH("ok",P17)))</formula>
    </cfRule>
  </conditionalFormatting>
  <conditionalFormatting sqref="R31 R38 R44 P17:P61">
    <cfRule type="cellIs" dxfId="50" priority="12" stopIfTrue="1" operator="equal">
      <formula>"erreur"</formula>
    </cfRule>
  </conditionalFormatting>
  <conditionalFormatting sqref="R31 R38 R44 P61 P17:P59">
    <cfRule type="containsText" dxfId="49" priority="11" stopIfTrue="1" operator="containsText" text="erreur">
      <formula>NOT(ISERROR(SEARCH("erreur",P17)))</formula>
    </cfRule>
  </conditionalFormatting>
  <conditionalFormatting sqref="P32:P37 P54:P59 P39:P43 P45:P52 P61 P17:P30">
    <cfRule type="containsText" dxfId="48" priority="10" stopIfTrue="1" operator="containsText" text="OK">
      <formula>NOT(ISERROR(SEARCH("OK",P17)))</formula>
    </cfRule>
  </conditionalFormatting>
  <conditionalFormatting sqref="R53">
    <cfRule type="containsText" dxfId="47" priority="9" stopIfTrue="1" operator="containsText" text="ok">
      <formula>NOT(ISERROR(SEARCH("ok",R53)))</formula>
    </cfRule>
  </conditionalFormatting>
  <conditionalFormatting sqref="R53">
    <cfRule type="cellIs" dxfId="46" priority="8" stopIfTrue="1" operator="equal">
      <formula>"erreur"</formula>
    </cfRule>
  </conditionalFormatting>
  <conditionalFormatting sqref="R53">
    <cfRule type="containsText" dxfId="45" priority="7" stopIfTrue="1" operator="containsText" text="erreur">
      <formula>NOT(ISERROR(SEARCH("erreur",R53)))</formula>
    </cfRule>
  </conditionalFormatting>
  <conditionalFormatting sqref="L17:L59">
    <cfRule type="containsText" dxfId="44" priority="4" stopIfTrue="1" operator="containsText" text="erreur">
      <formula>NOT(ISERROR(SEARCH("erreur",L17)))</formula>
    </cfRule>
  </conditionalFormatting>
  <conditionalFormatting sqref="L32:L37 L39:L43 L45:L52 L54:L59 L17:L30">
    <cfRule type="containsText" dxfId="43" priority="3" stopIfTrue="1" operator="containsText" text="OK">
      <formula>NOT(ISERROR(SEARCH("OK",L17)))</formula>
    </cfRule>
  </conditionalFormatting>
  <conditionalFormatting sqref="L61">
    <cfRule type="containsText" dxfId="42" priority="2" stopIfTrue="1" operator="containsText" text="erreur">
      <formula>NOT(ISERROR(SEARCH("erreur",L61)))</formula>
    </cfRule>
  </conditionalFormatting>
  <conditionalFormatting sqref="L61">
    <cfRule type="containsText" dxfId="41" priority="1" stopIfTrue="1" operator="containsText" text="OK">
      <formula>NOT(ISERROR(SEARCH("OK",L61)))</formula>
    </cfRule>
  </conditionalFormatting>
  <dataValidations count="2">
    <dataValidation type="list" allowBlank="1" showInputMessage="1" showErrorMessage="1" sqref="E66 E69">
      <formula1>"Oui,Non"</formula1>
    </dataValidation>
    <dataValidation type="decimal" operator="greaterThanOrEqual" showInputMessage="1" showErrorMessage="1" error="Le montant doit être supérieur ou égal à 0" sqref="D65 D68">
      <formula1>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T72"/>
  <sheetViews>
    <sheetView showGridLines="0" zoomScaleNormal="100" workbookViewId="0">
      <selection activeCell="E8" sqref="E8"/>
    </sheetView>
  </sheetViews>
  <sheetFormatPr defaultColWidth="11.42578125" defaultRowHeight="15" customHeight="1"/>
  <cols>
    <col min="1" max="1" width="2.85546875" style="1" customWidth="1"/>
    <col min="2" max="2" width="8.5703125" style="1" customWidth="1"/>
    <col min="3" max="3" width="37.140625" style="1" customWidth="1"/>
    <col min="4" max="12" width="14.28515625" style="1" customWidth="1"/>
    <col min="13" max="13" width="2.85546875" style="1" customWidth="1"/>
    <col min="14" max="14" width="14.28515625" style="1" customWidth="1"/>
    <col min="15" max="15" width="2.85546875" style="1" customWidth="1"/>
    <col min="16" max="16" width="14.42578125" style="1" customWidth="1"/>
    <col min="17" max="17" width="2.85546875" style="1" customWidth="1"/>
    <col min="18" max="18" width="14.28515625" style="1" customWidth="1"/>
    <col min="19" max="19" width="2.85546875" style="1" customWidth="1"/>
    <col min="20" max="16384" width="11.42578125" style="1"/>
  </cols>
  <sheetData>
    <row r="1" spans="2:20" ht="15" customHeight="1" thickBot="1"/>
    <row r="2" spans="2:20" s="16" customFormat="1" ht="60" customHeight="1" thickBot="1">
      <c r="B2" s="440" t="s">
        <v>1532</v>
      </c>
      <c r="C2" s="441"/>
      <c r="D2" s="441"/>
      <c r="E2" s="441"/>
      <c r="F2" s="441"/>
      <c r="G2" s="441"/>
      <c r="H2" s="441"/>
      <c r="I2" s="441"/>
      <c r="J2" s="441"/>
      <c r="K2" s="441"/>
      <c r="L2" s="441"/>
      <c r="M2" s="441"/>
      <c r="N2" s="441"/>
      <c r="O2" s="441"/>
      <c r="P2" s="441"/>
      <c r="Q2" s="441"/>
      <c r="R2" s="442"/>
      <c r="T2" s="67"/>
    </row>
    <row r="3" spans="2:20" ht="15" customHeight="1" thickBot="1"/>
    <row r="4" spans="2:20">
      <c r="B4" s="402" t="s">
        <v>1472</v>
      </c>
      <c r="C4" s="403"/>
      <c r="D4" s="403"/>
      <c r="E4" s="403"/>
      <c r="F4" s="403"/>
      <c r="G4" s="403"/>
      <c r="H4" s="403"/>
      <c r="I4" s="403"/>
      <c r="J4" s="403"/>
      <c r="K4" s="403"/>
      <c r="L4" s="403"/>
      <c r="M4" s="403"/>
      <c r="N4" s="403"/>
      <c r="O4" s="403"/>
      <c r="P4" s="403"/>
      <c r="Q4" s="403"/>
      <c r="R4" s="404"/>
    </row>
    <row r="5" spans="2:20" ht="30.2" customHeight="1" thickBot="1">
      <c r="B5" s="405" t="s">
        <v>1473</v>
      </c>
      <c r="C5" s="406"/>
      <c r="D5" s="406"/>
      <c r="E5" s="406"/>
      <c r="F5" s="406"/>
      <c r="G5" s="406"/>
      <c r="H5" s="406"/>
      <c r="I5" s="406"/>
      <c r="J5" s="406"/>
      <c r="K5" s="406"/>
      <c r="L5" s="406"/>
      <c r="M5" s="406"/>
      <c r="N5" s="406"/>
      <c r="O5" s="406"/>
      <c r="P5" s="406"/>
      <c r="Q5" s="406"/>
      <c r="R5" s="407"/>
    </row>
    <row r="6" spans="2:20" ht="15" customHeight="1">
      <c r="B6" s="283"/>
      <c r="C6" s="283"/>
      <c r="D6" s="283"/>
      <c r="E6" s="283"/>
      <c r="F6" s="283"/>
      <c r="G6" s="283"/>
      <c r="H6" s="283"/>
      <c r="I6" s="283"/>
      <c r="J6" s="283"/>
    </row>
    <row r="7" spans="2:20" ht="15" customHeight="1">
      <c r="B7" s="9" t="s">
        <v>16</v>
      </c>
      <c r="C7" s="62"/>
      <c r="D7" s="408">
        <f>+'F1'!C7</f>
        <v>0</v>
      </c>
      <c r="E7" s="409"/>
      <c r="F7" s="409"/>
      <c r="G7" s="409"/>
      <c r="H7" s="409"/>
      <c r="I7" s="409"/>
      <c r="J7" s="409"/>
      <c r="K7" s="409"/>
      <c r="L7" s="409"/>
      <c r="M7" s="409"/>
      <c r="N7" s="410"/>
    </row>
    <row r="8" spans="2:20" ht="15" customHeight="1">
      <c r="B8" s="443" t="s">
        <v>1520</v>
      </c>
      <c r="C8" s="444"/>
      <c r="D8" s="310" t="s">
        <v>15</v>
      </c>
      <c r="E8" s="311"/>
      <c r="F8" s="311"/>
      <c r="G8" s="311"/>
      <c r="H8" s="311"/>
      <c r="I8" s="311"/>
      <c r="J8" s="311"/>
      <c r="K8" s="311"/>
      <c r="L8" s="311"/>
      <c r="M8" s="311"/>
      <c r="N8" s="312"/>
    </row>
    <row r="9" spans="2:20" ht="15" customHeight="1">
      <c r="B9" s="112"/>
      <c r="C9" s="3"/>
      <c r="D9" s="113"/>
      <c r="E9" s="2"/>
      <c r="F9" s="2"/>
      <c r="G9" s="2"/>
      <c r="H9" s="2"/>
      <c r="I9" s="2"/>
      <c r="J9" s="2"/>
    </row>
    <row r="10" spans="2:20" ht="15" customHeight="1">
      <c r="B10" s="74"/>
      <c r="C10" s="3"/>
      <c r="D10" s="3"/>
      <c r="E10" s="2"/>
      <c r="F10" s="2"/>
      <c r="G10" s="2"/>
      <c r="H10" s="2"/>
      <c r="I10" s="2"/>
      <c r="J10" s="2"/>
    </row>
    <row r="11" spans="2:20" ht="15" customHeight="1">
      <c r="B11" s="2"/>
      <c r="C11" s="2"/>
      <c r="D11" s="286">
        <v>1</v>
      </c>
      <c r="E11" s="286" t="s">
        <v>1475</v>
      </c>
      <c r="F11" s="286" t="s">
        <v>1476</v>
      </c>
      <c r="G11" s="286" t="s">
        <v>1477</v>
      </c>
      <c r="H11" s="286" t="s">
        <v>1478</v>
      </c>
      <c r="I11" s="286" t="s">
        <v>1557</v>
      </c>
      <c r="J11" s="286" t="s">
        <v>1558</v>
      </c>
      <c r="K11" s="286">
        <v>2</v>
      </c>
      <c r="N11" s="286">
        <v>3</v>
      </c>
      <c r="P11" s="286">
        <v>4</v>
      </c>
      <c r="R11" s="286" t="s">
        <v>1479</v>
      </c>
    </row>
    <row r="12" spans="2:20" s="16" customFormat="1" ht="30.2" customHeight="1">
      <c r="B12" s="2"/>
      <c r="C12" s="2"/>
      <c r="D12" s="425" t="s">
        <v>118</v>
      </c>
      <c r="E12" s="425" t="s">
        <v>1559</v>
      </c>
      <c r="F12" s="425" t="s">
        <v>1560</v>
      </c>
      <c r="G12" s="425" t="s">
        <v>1480</v>
      </c>
      <c r="H12" s="425" t="s">
        <v>1481</v>
      </c>
      <c r="I12" s="425" t="s">
        <v>1482</v>
      </c>
      <c r="J12" s="425" t="s">
        <v>1483</v>
      </c>
      <c r="K12" s="428" t="s">
        <v>1484</v>
      </c>
      <c r="L12" s="416" t="s">
        <v>117</v>
      </c>
      <c r="N12" s="425" t="s">
        <v>1485</v>
      </c>
      <c r="P12" s="413" t="s">
        <v>1486</v>
      </c>
      <c r="R12" s="416" t="s">
        <v>1487</v>
      </c>
    </row>
    <row r="13" spans="2:20" s="16" customFormat="1" ht="30.2" customHeight="1">
      <c r="B13" s="2"/>
      <c r="C13" s="2"/>
      <c r="D13" s="426"/>
      <c r="E13" s="426"/>
      <c r="F13" s="426"/>
      <c r="G13" s="426"/>
      <c r="H13" s="426"/>
      <c r="I13" s="426"/>
      <c r="J13" s="426"/>
      <c r="K13" s="428"/>
      <c r="L13" s="417"/>
      <c r="N13" s="426"/>
      <c r="P13" s="414"/>
      <c r="R13" s="417"/>
    </row>
    <row r="14" spans="2:20" s="16" customFormat="1" ht="30.2" customHeight="1">
      <c r="B14" s="2"/>
      <c r="C14" s="2"/>
      <c r="D14" s="427"/>
      <c r="E14" s="427"/>
      <c r="F14" s="427"/>
      <c r="G14" s="427"/>
      <c r="H14" s="427"/>
      <c r="I14" s="427"/>
      <c r="J14" s="427"/>
      <c r="K14" s="428"/>
      <c r="L14" s="418"/>
      <c r="N14" s="427"/>
      <c r="P14" s="415"/>
      <c r="R14" s="418"/>
    </row>
    <row r="15" spans="2:20" ht="15" customHeight="1">
      <c r="B15" s="4" t="s">
        <v>17</v>
      </c>
      <c r="C15" s="5"/>
      <c r="D15" s="103"/>
      <c r="E15" s="103"/>
      <c r="F15" s="103"/>
      <c r="G15" s="103"/>
      <c r="H15" s="103"/>
      <c r="I15" s="103"/>
      <c r="J15" s="103"/>
      <c r="K15" s="287"/>
      <c r="L15" s="288"/>
      <c r="N15" s="122"/>
      <c r="P15" s="123"/>
      <c r="R15" s="122"/>
    </row>
    <row r="16" spans="2:20" ht="15" customHeight="1">
      <c r="B16" s="4"/>
      <c r="C16" s="17" t="s">
        <v>0</v>
      </c>
      <c r="D16" s="103"/>
      <c r="E16" s="103"/>
      <c r="F16" s="103"/>
      <c r="G16" s="103"/>
      <c r="H16" s="103"/>
      <c r="I16" s="103"/>
      <c r="J16" s="103"/>
      <c r="K16" s="287"/>
      <c r="L16" s="288"/>
      <c r="N16" s="122"/>
      <c r="P16" s="123"/>
      <c r="R16" s="122"/>
    </row>
    <row r="17" spans="2:18" ht="15" customHeight="1">
      <c r="B17" s="6"/>
      <c r="C17" s="2" t="str">
        <f>'F2 SAS'!C17</f>
        <v xml:space="preserve">Médecin </v>
      </c>
      <c r="D17" s="313">
        <f>'F2 SAS'!D17+'F2 FHL'!D17+'F2 ETAT-COMMUNAL'!D17</f>
        <v>0</v>
      </c>
      <c r="E17" s="313">
        <f>'F2 SAS'!E17+'F2 FHL'!E17+'F2 ETAT-COMMUNAL'!E17</f>
        <v>0</v>
      </c>
      <c r="F17" s="313">
        <f>'F2 SAS'!F17+'F2 FHL'!F17+'F2 ETAT-COMMUNAL'!F17</f>
        <v>0</v>
      </c>
      <c r="G17" s="313">
        <f>'F2 SAS'!G17+'F2 FHL'!G17+'F2 ETAT-COMMUNAL'!G17</f>
        <v>0</v>
      </c>
      <c r="H17" s="313">
        <f>'F2 SAS'!H17+'F2 FHL'!H17+'F2 ETAT-COMMUNAL'!H17</f>
        <v>0</v>
      </c>
      <c r="I17" s="313">
        <f>'F2 SAS'!I17+'F2 FHL'!I17+'F2 ETAT-COMMUNAL'!I17</f>
        <v>0</v>
      </c>
      <c r="J17" s="313">
        <f>'F2 SAS'!J17+'F2 FHL'!J17+'F2 ETAT-COMMUNAL'!J17</f>
        <v>0</v>
      </c>
      <c r="K17" s="313">
        <f>'F2 SAS'!K17+'F2 FHL'!K17+'F2 ETAT-COMMUNAL'!K17</f>
        <v>0</v>
      </c>
      <c r="L17" s="289" t="str">
        <f>IF(D17=0,"OK",IF(AND(D17&gt;0,K17&lt;&gt;"",K17=INT(K17),INT(K17)&gt;=D17),"OK","erreur"))</f>
        <v>OK</v>
      </c>
      <c r="N17" s="313">
        <f>'F2 SAS'!N17+'F2 FHL'!N17+'F2 ETAT-COMMUNAL'!N17</f>
        <v>0</v>
      </c>
      <c r="P17" s="124" t="str">
        <f t="shared" ref="P17:P30" si="0">IF(D17="",IF(N17="","OK","erreur"),IF(N17&lt;&gt;"","OK","erreur"))</f>
        <v>OK</v>
      </c>
      <c r="R17" s="130">
        <f t="shared" ref="R17:R30" si="1">IFERROR(+N17*R$61/N$61,0)</f>
        <v>0</v>
      </c>
    </row>
    <row r="18" spans="2:18" ht="15" customHeight="1">
      <c r="B18" s="6"/>
      <c r="C18" s="2" t="str">
        <f>'F2 SAS'!C18</f>
        <v>Licencié en sciences hospitalières</v>
      </c>
      <c r="D18" s="313">
        <f>'F2 SAS'!D18+'F2 FHL'!D18+'F2 ETAT-COMMUNAL'!D18</f>
        <v>0</v>
      </c>
      <c r="E18" s="313">
        <f>'F2 SAS'!E18+'F2 FHL'!E18+'F2 ETAT-COMMUNAL'!E18</f>
        <v>0</v>
      </c>
      <c r="F18" s="313">
        <f>'F2 SAS'!F18+'F2 FHL'!F18+'F2 ETAT-COMMUNAL'!F18</f>
        <v>0</v>
      </c>
      <c r="G18" s="313">
        <f>'F2 SAS'!G18+'F2 FHL'!G18+'F2 ETAT-COMMUNAL'!G18</f>
        <v>0</v>
      </c>
      <c r="H18" s="313">
        <f>'F2 SAS'!H18+'F2 FHL'!H18+'F2 ETAT-COMMUNAL'!H18</f>
        <v>0</v>
      </c>
      <c r="I18" s="313">
        <f>'F2 SAS'!I18+'F2 FHL'!I18+'F2 ETAT-COMMUNAL'!I18</f>
        <v>0</v>
      </c>
      <c r="J18" s="313">
        <f>'F2 SAS'!J18+'F2 FHL'!J18+'F2 ETAT-COMMUNAL'!J18</f>
        <v>0</v>
      </c>
      <c r="K18" s="313">
        <f>'F2 SAS'!K18+'F2 FHL'!K18+'F2 ETAT-COMMUNAL'!K18</f>
        <v>0</v>
      </c>
      <c r="L18" s="289" t="str">
        <f t="shared" ref="L18:L30" si="2">IF(D18=0,"OK",IF(AND(D18&gt;0,K18&lt;&gt;"",K18=INT(K18),INT(K18)&gt;=D18),"OK","erreur"))</f>
        <v>OK</v>
      </c>
      <c r="N18" s="313">
        <f>'F2 SAS'!N18+'F2 FHL'!N18+'F2 ETAT-COMMUNAL'!N18</f>
        <v>0</v>
      </c>
      <c r="P18" s="124" t="str">
        <f t="shared" si="0"/>
        <v>OK</v>
      </c>
      <c r="R18" s="130">
        <f t="shared" si="1"/>
        <v>0</v>
      </c>
    </row>
    <row r="19" spans="2:18" ht="15" customHeight="1">
      <c r="B19" s="6"/>
      <c r="C19" s="2" t="str">
        <f>'F2 SAS'!C19</f>
        <v>Infirmier hospitalier gradué</v>
      </c>
      <c r="D19" s="313">
        <f>'F2 SAS'!D19+'F2 FHL'!D19+'F2 ETAT-COMMUNAL'!D19</f>
        <v>0</v>
      </c>
      <c r="E19" s="313">
        <f>'F2 SAS'!E19+'F2 FHL'!E19+'F2 ETAT-COMMUNAL'!E19</f>
        <v>0</v>
      </c>
      <c r="F19" s="313">
        <f>'F2 SAS'!F19+'F2 FHL'!F19+'F2 ETAT-COMMUNAL'!F19</f>
        <v>0</v>
      </c>
      <c r="G19" s="313">
        <f>'F2 SAS'!G19+'F2 FHL'!G19+'F2 ETAT-COMMUNAL'!G19</f>
        <v>0</v>
      </c>
      <c r="H19" s="313">
        <f>'F2 SAS'!H19+'F2 FHL'!H19+'F2 ETAT-COMMUNAL'!H19</f>
        <v>0</v>
      </c>
      <c r="I19" s="313">
        <f>'F2 SAS'!I19+'F2 FHL'!I19+'F2 ETAT-COMMUNAL'!I19</f>
        <v>0</v>
      </c>
      <c r="J19" s="313">
        <f>'F2 SAS'!J19+'F2 FHL'!J19+'F2 ETAT-COMMUNAL'!J19</f>
        <v>0</v>
      </c>
      <c r="K19" s="313">
        <f>'F2 SAS'!K19+'F2 FHL'!K19+'F2 ETAT-COMMUNAL'!K19</f>
        <v>0</v>
      </c>
      <c r="L19" s="289" t="str">
        <f t="shared" si="2"/>
        <v>OK</v>
      </c>
      <c r="N19" s="313">
        <f>'F2 SAS'!N19+'F2 FHL'!N19+'F2 ETAT-COMMUNAL'!N19</f>
        <v>0</v>
      </c>
      <c r="P19" s="124" t="str">
        <f t="shared" si="0"/>
        <v>OK</v>
      </c>
      <c r="R19" s="130">
        <f t="shared" si="1"/>
        <v>0</v>
      </c>
    </row>
    <row r="20" spans="2:18" ht="15" customHeight="1">
      <c r="B20" s="6"/>
      <c r="C20" s="2" t="str">
        <f>'F2 SAS'!C20</f>
        <v>Assistant social</v>
      </c>
      <c r="D20" s="313">
        <f>'F2 SAS'!D20+'F2 FHL'!D20+'F2 ETAT-COMMUNAL'!D20</f>
        <v>0</v>
      </c>
      <c r="E20" s="313">
        <f>'F2 SAS'!E20+'F2 FHL'!E20+'F2 ETAT-COMMUNAL'!E20</f>
        <v>0</v>
      </c>
      <c r="F20" s="313">
        <f>'F2 SAS'!F20+'F2 FHL'!F20+'F2 ETAT-COMMUNAL'!F20</f>
        <v>0</v>
      </c>
      <c r="G20" s="313">
        <f>'F2 SAS'!G20+'F2 FHL'!G20+'F2 ETAT-COMMUNAL'!G20</f>
        <v>0</v>
      </c>
      <c r="H20" s="313">
        <f>'F2 SAS'!H20+'F2 FHL'!H20+'F2 ETAT-COMMUNAL'!H20</f>
        <v>0</v>
      </c>
      <c r="I20" s="313">
        <f>'F2 SAS'!I20+'F2 FHL'!I20+'F2 ETAT-COMMUNAL'!I20</f>
        <v>0</v>
      </c>
      <c r="J20" s="313">
        <f>'F2 SAS'!J20+'F2 FHL'!J20+'F2 ETAT-COMMUNAL'!J20</f>
        <v>0</v>
      </c>
      <c r="K20" s="313">
        <f>'F2 SAS'!K20+'F2 FHL'!K20+'F2 ETAT-COMMUNAL'!K20</f>
        <v>0</v>
      </c>
      <c r="L20" s="289" t="str">
        <f t="shared" si="2"/>
        <v>OK</v>
      </c>
      <c r="N20" s="313">
        <f>'F2 SAS'!N20+'F2 FHL'!N20+'F2 ETAT-COMMUNAL'!N20</f>
        <v>0</v>
      </c>
      <c r="P20" s="124" t="str">
        <f t="shared" si="0"/>
        <v>OK</v>
      </c>
      <c r="R20" s="130">
        <f t="shared" si="1"/>
        <v>0</v>
      </c>
    </row>
    <row r="21" spans="2:18" ht="15" customHeight="1">
      <c r="B21" s="6"/>
      <c r="C21" s="2" t="str">
        <f>'F2 SAS'!C21</f>
        <v>Ergothérapeute</v>
      </c>
      <c r="D21" s="313">
        <f>'F2 SAS'!D21+'F2 FHL'!D21+'F2 ETAT-COMMUNAL'!D21</f>
        <v>0</v>
      </c>
      <c r="E21" s="313">
        <f>'F2 SAS'!E21+'F2 FHL'!E21+'F2 ETAT-COMMUNAL'!E21</f>
        <v>0</v>
      </c>
      <c r="F21" s="313">
        <f>'F2 SAS'!F21+'F2 FHL'!F21+'F2 ETAT-COMMUNAL'!F21</f>
        <v>0</v>
      </c>
      <c r="G21" s="313">
        <f>'F2 SAS'!G21+'F2 FHL'!G21+'F2 ETAT-COMMUNAL'!G21</f>
        <v>0</v>
      </c>
      <c r="H21" s="313">
        <f>'F2 SAS'!H21+'F2 FHL'!H21+'F2 ETAT-COMMUNAL'!H21</f>
        <v>0</v>
      </c>
      <c r="I21" s="313">
        <f>'F2 SAS'!I21+'F2 FHL'!I21+'F2 ETAT-COMMUNAL'!I21</f>
        <v>0</v>
      </c>
      <c r="J21" s="313">
        <f>'F2 SAS'!J21+'F2 FHL'!J21+'F2 ETAT-COMMUNAL'!J21</f>
        <v>0</v>
      </c>
      <c r="K21" s="313">
        <f>'F2 SAS'!K21+'F2 FHL'!K21+'F2 ETAT-COMMUNAL'!K21</f>
        <v>0</v>
      </c>
      <c r="L21" s="289" t="str">
        <f t="shared" si="2"/>
        <v>OK</v>
      </c>
      <c r="N21" s="313">
        <f>'F2 SAS'!N21+'F2 FHL'!N21+'F2 ETAT-COMMUNAL'!N21</f>
        <v>0</v>
      </c>
      <c r="P21" s="124" t="str">
        <f t="shared" si="0"/>
        <v>OK</v>
      </c>
      <c r="R21" s="130">
        <f t="shared" si="1"/>
        <v>0</v>
      </c>
    </row>
    <row r="22" spans="2:18" ht="15" customHeight="1">
      <c r="B22" s="6"/>
      <c r="C22" s="2" t="str">
        <f>'F2 SAS'!C22</f>
        <v>Kinésithérapeute</v>
      </c>
      <c r="D22" s="313">
        <f>'F2 SAS'!D22+'F2 FHL'!D22+'F2 ETAT-COMMUNAL'!D22</f>
        <v>0</v>
      </c>
      <c r="E22" s="313">
        <f>'F2 SAS'!E22+'F2 FHL'!E22+'F2 ETAT-COMMUNAL'!E22</f>
        <v>0</v>
      </c>
      <c r="F22" s="313">
        <f>'F2 SAS'!F22+'F2 FHL'!F22+'F2 ETAT-COMMUNAL'!F22</f>
        <v>0</v>
      </c>
      <c r="G22" s="313">
        <f>'F2 SAS'!G22+'F2 FHL'!G22+'F2 ETAT-COMMUNAL'!G22</f>
        <v>0</v>
      </c>
      <c r="H22" s="313">
        <f>'F2 SAS'!H22+'F2 FHL'!H22+'F2 ETAT-COMMUNAL'!H22</f>
        <v>0</v>
      </c>
      <c r="I22" s="313">
        <f>'F2 SAS'!I22+'F2 FHL'!I22+'F2 ETAT-COMMUNAL'!I22</f>
        <v>0</v>
      </c>
      <c r="J22" s="313">
        <f>'F2 SAS'!J22+'F2 FHL'!J22+'F2 ETAT-COMMUNAL'!J22</f>
        <v>0</v>
      </c>
      <c r="K22" s="313">
        <f>'F2 SAS'!K22+'F2 FHL'!K22+'F2 ETAT-COMMUNAL'!K22</f>
        <v>0</v>
      </c>
      <c r="L22" s="289" t="str">
        <f t="shared" si="2"/>
        <v>OK</v>
      </c>
      <c r="N22" s="313">
        <f>'F2 SAS'!N22+'F2 FHL'!N22+'F2 ETAT-COMMUNAL'!N22</f>
        <v>0</v>
      </c>
      <c r="P22" s="124" t="str">
        <f t="shared" si="0"/>
        <v>OK</v>
      </c>
      <c r="R22" s="130">
        <f t="shared" si="1"/>
        <v>0</v>
      </c>
    </row>
    <row r="23" spans="2:18" ht="15" customHeight="1">
      <c r="B23" s="6"/>
      <c r="C23" s="2" t="str">
        <f>'F2 SAS'!C23</f>
        <v>Psychomotricien</v>
      </c>
      <c r="D23" s="313">
        <f>'F2 SAS'!D23+'F2 FHL'!D23+'F2 ETAT-COMMUNAL'!D23</f>
        <v>0</v>
      </c>
      <c r="E23" s="313">
        <f>'F2 SAS'!E23+'F2 FHL'!E23+'F2 ETAT-COMMUNAL'!E23</f>
        <v>0</v>
      </c>
      <c r="F23" s="313">
        <f>'F2 SAS'!F23+'F2 FHL'!F23+'F2 ETAT-COMMUNAL'!F23</f>
        <v>0</v>
      </c>
      <c r="G23" s="313">
        <f>'F2 SAS'!G23+'F2 FHL'!G23+'F2 ETAT-COMMUNAL'!G23</f>
        <v>0</v>
      </c>
      <c r="H23" s="313">
        <f>'F2 SAS'!H23+'F2 FHL'!H23+'F2 ETAT-COMMUNAL'!H23</f>
        <v>0</v>
      </c>
      <c r="I23" s="313">
        <f>'F2 SAS'!I23+'F2 FHL'!I23+'F2 ETAT-COMMUNAL'!I23</f>
        <v>0</v>
      </c>
      <c r="J23" s="313">
        <f>'F2 SAS'!J23+'F2 FHL'!J23+'F2 ETAT-COMMUNAL'!J23</f>
        <v>0</v>
      </c>
      <c r="K23" s="313">
        <f>'F2 SAS'!K23+'F2 FHL'!K23+'F2 ETAT-COMMUNAL'!K23</f>
        <v>0</v>
      </c>
      <c r="L23" s="289" t="str">
        <f t="shared" si="2"/>
        <v>OK</v>
      </c>
      <c r="N23" s="313">
        <f>'F2 SAS'!N23+'F2 FHL'!N23+'F2 ETAT-COMMUNAL'!N23</f>
        <v>0</v>
      </c>
      <c r="P23" s="124" t="str">
        <f t="shared" si="0"/>
        <v>OK</v>
      </c>
      <c r="R23" s="130">
        <f t="shared" si="1"/>
        <v>0</v>
      </c>
    </row>
    <row r="24" spans="2:18" ht="15" customHeight="1">
      <c r="B24" s="6"/>
      <c r="C24" s="2" t="str">
        <f>'F2 SAS'!C24</f>
        <v>Pédagogue curatif</v>
      </c>
      <c r="D24" s="313">
        <f>'F2 SAS'!D24+'F2 FHL'!D24+'F2 ETAT-COMMUNAL'!D24</f>
        <v>0</v>
      </c>
      <c r="E24" s="313">
        <f>'F2 SAS'!E24+'F2 FHL'!E24+'F2 ETAT-COMMUNAL'!E24</f>
        <v>0</v>
      </c>
      <c r="F24" s="313">
        <f>'F2 SAS'!F24+'F2 FHL'!F24+'F2 ETAT-COMMUNAL'!F24</f>
        <v>0</v>
      </c>
      <c r="G24" s="313">
        <f>'F2 SAS'!G24+'F2 FHL'!G24+'F2 ETAT-COMMUNAL'!G24</f>
        <v>0</v>
      </c>
      <c r="H24" s="313">
        <f>'F2 SAS'!H24+'F2 FHL'!H24+'F2 ETAT-COMMUNAL'!H24</f>
        <v>0</v>
      </c>
      <c r="I24" s="313">
        <f>'F2 SAS'!I24+'F2 FHL'!I24+'F2 ETAT-COMMUNAL'!I24</f>
        <v>0</v>
      </c>
      <c r="J24" s="313">
        <f>'F2 SAS'!J24+'F2 FHL'!J24+'F2 ETAT-COMMUNAL'!J24</f>
        <v>0</v>
      </c>
      <c r="K24" s="313">
        <f>'F2 SAS'!K24+'F2 FHL'!K24+'F2 ETAT-COMMUNAL'!K24</f>
        <v>0</v>
      </c>
      <c r="L24" s="289" t="str">
        <f t="shared" si="2"/>
        <v>OK</v>
      </c>
      <c r="N24" s="313">
        <f>'F2 SAS'!N24+'F2 FHL'!N24+'F2 ETAT-COMMUNAL'!N24</f>
        <v>0</v>
      </c>
      <c r="P24" s="124" t="str">
        <f t="shared" si="0"/>
        <v>OK</v>
      </c>
      <c r="R24" s="130">
        <f t="shared" si="1"/>
        <v>0</v>
      </c>
    </row>
    <row r="25" spans="2:18" ht="15" customHeight="1">
      <c r="B25" s="6"/>
      <c r="C25" s="2" t="str">
        <f>'F2 SAS'!C25</f>
        <v>Diététicien</v>
      </c>
      <c r="D25" s="313">
        <f>'F2 SAS'!D25+'F2 FHL'!D25+'F2 ETAT-COMMUNAL'!D25</f>
        <v>0</v>
      </c>
      <c r="E25" s="313">
        <f>'F2 SAS'!E25+'F2 FHL'!E25+'F2 ETAT-COMMUNAL'!E25</f>
        <v>0</v>
      </c>
      <c r="F25" s="313">
        <f>'F2 SAS'!F25+'F2 FHL'!F25+'F2 ETAT-COMMUNAL'!F25</f>
        <v>0</v>
      </c>
      <c r="G25" s="313">
        <f>'F2 SAS'!G25+'F2 FHL'!G25+'F2 ETAT-COMMUNAL'!G25</f>
        <v>0</v>
      </c>
      <c r="H25" s="313">
        <f>'F2 SAS'!H25+'F2 FHL'!H25+'F2 ETAT-COMMUNAL'!H25</f>
        <v>0</v>
      </c>
      <c r="I25" s="313">
        <f>'F2 SAS'!I25+'F2 FHL'!I25+'F2 ETAT-COMMUNAL'!I25</f>
        <v>0</v>
      </c>
      <c r="J25" s="313">
        <f>'F2 SAS'!J25+'F2 FHL'!J25+'F2 ETAT-COMMUNAL'!J25</f>
        <v>0</v>
      </c>
      <c r="K25" s="313">
        <f>'F2 SAS'!K25+'F2 FHL'!K25+'F2 ETAT-COMMUNAL'!K25</f>
        <v>0</v>
      </c>
      <c r="L25" s="289" t="str">
        <f t="shared" si="2"/>
        <v>OK</v>
      </c>
      <c r="N25" s="313">
        <f>'F2 SAS'!N25+'F2 FHL'!N25+'F2 ETAT-COMMUNAL'!N25</f>
        <v>0</v>
      </c>
      <c r="P25" s="124" t="str">
        <f t="shared" si="0"/>
        <v>OK</v>
      </c>
      <c r="R25" s="130">
        <f t="shared" si="1"/>
        <v>0</v>
      </c>
    </row>
    <row r="26" spans="2:18" ht="15" customHeight="1">
      <c r="B26" s="6"/>
      <c r="C26" s="2" t="str">
        <f>'F2 SAS'!C26</f>
        <v>Orthophoniste</v>
      </c>
      <c r="D26" s="313">
        <f>'F2 SAS'!D26+'F2 FHL'!D26+'F2 ETAT-COMMUNAL'!D26</f>
        <v>0</v>
      </c>
      <c r="E26" s="313">
        <f>'F2 SAS'!E26+'F2 FHL'!E26+'F2 ETAT-COMMUNAL'!E26</f>
        <v>0</v>
      </c>
      <c r="F26" s="313">
        <f>'F2 SAS'!F26+'F2 FHL'!F26+'F2 ETAT-COMMUNAL'!F26</f>
        <v>0</v>
      </c>
      <c r="G26" s="313">
        <f>'F2 SAS'!G26+'F2 FHL'!G26+'F2 ETAT-COMMUNAL'!G26</f>
        <v>0</v>
      </c>
      <c r="H26" s="313">
        <f>'F2 SAS'!H26+'F2 FHL'!H26+'F2 ETAT-COMMUNAL'!H26</f>
        <v>0</v>
      </c>
      <c r="I26" s="313">
        <f>'F2 SAS'!I26+'F2 FHL'!I26+'F2 ETAT-COMMUNAL'!I26</f>
        <v>0</v>
      </c>
      <c r="J26" s="313">
        <f>'F2 SAS'!J26+'F2 FHL'!J26+'F2 ETAT-COMMUNAL'!J26</f>
        <v>0</v>
      </c>
      <c r="K26" s="313">
        <f>'F2 SAS'!K26+'F2 FHL'!K26+'F2 ETAT-COMMUNAL'!K26</f>
        <v>0</v>
      </c>
      <c r="L26" s="289" t="str">
        <f t="shared" ref="L26" si="3">IF(D26=0,"OK",IF(AND(D26&gt;0,K26&lt;&gt;"",K26=INT(K26),INT(K26)&gt;=D26),"OK","erreur"))</f>
        <v>OK</v>
      </c>
      <c r="N26" s="313">
        <f>'F2 SAS'!N26+'F2 FHL'!N26+'F2 ETAT-COMMUNAL'!N26</f>
        <v>0</v>
      </c>
      <c r="P26" s="124" t="str">
        <f t="shared" ref="P26" si="4">IF(D26="",IF(N26="","OK","erreur"),IF(N26&lt;&gt;"","OK","erreur"))</f>
        <v>OK</v>
      </c>
      <c r="R26" s="130">
        <f t="shared" si="1"/>
        <v>0</v>
      </c>
    </row>
    <row r="27" spans="2:18" ht="15" customHeight="1">
      <c r="B27" s="6"/>
      <c r="C27" s="2" t="str">
        <f>'F2 SAS'!C27</f>
        <v>Infirmier anesthésiste / masseur</v>
      </c>
      <c r="D27" s="313">
        <f>'F2 SAS'!D27+'F2 FHL'!D27+'F2 ETAT-COMMUNAL'!D27</f>
        <v>0</v>
      </c>
      <c r="E27" s="313">
        <f>'F2 SAS'!E27+'F2 FHL'!E27+'F2 ETAT-COMMUNAL'!E27</f>
        <v>0</v>
      </c>
      <c r="F27" s="313">
        <f>'F2 SAS'!F27+'F2 FHL'!F27+'F2 ETAT-COMMUNAL'!F27</f>
        <v>0</v>
      </c>
      <c r="G27" s="313">
        <f>'F2 SAS'!G27+'F2 FHL'!G27+'F2 ETAT-COMMUNAL'!G27</f>
        <v>0</v>
      </c>
      <c r="H27" s="313">
        <f>'F2 SAS'!H27+'F2 FHL'!H27+'F2 ETAT-COMMUNAL'!H27</f>
        <v>0</v>
      </c>
      <c r="I27" s="313">
        <f>'F2 SAS'!I27+'F2 FHL'!I27+'F2 ETAT-COMMUNAL'!I27</f>
        <v>0</v>
      </c>
      <c r="J27" s="313">
        <f>'F2 SAS'!J27+'F2 FHL'!J27+'F2 ETAT-COMMUNAL'!J27</f>
        <v>0</v>
      </c>
      <c r="K27" s="313">
        <f>'F2 SAS'!K27+'F2 FHL'!K27+'F2 ETAT-COMMUNAL'!K27</f>
        <v>0</v>
      </c>
      <c r="L27" s="289" t="str">
        <f t="shared" si="2"/>
        <v>OK</v>
      </c>
      <c r="N27" s="313">
        <f>'F2 SAS'!N27+'F2 FHL'!N27+'F2 ETAT-COMMUNAL'!N27</f>
        <v>0</v>
      </c>
      <c r="P27" s="124" t="str">
        <f t="shared" si="0"/>
        <v>OK</v>
      </c>
      <c r="R27" s="130">
        <f t="shared" si="1"/>
        <v>0</v>
      </c>
    </row>
    <row r="28" spans="2:18" ht="15" customHeight="1">
      <c r="B28" s="6"/>
      <c r="C28" s="2" t="str">
        <f>'F2 SAS'!C28</f>
        <v>Infirmier psychiatrique</v>
      </c>
      <c r="D28" s="313">
        <f>'F2 SAS'!D28+'F2 FHL'!D28+'F2 ETAT-COMMUNAL'!D28</f>
        <v>0</v>
      </c>
      <c r="E28" s="313">
        <f>'F2 SAS'!E28+'F2 FHL'!E28+'F2 ETAT-COMMUNAL'!E28</f>
        <v>0</v>
      </c>
      <c r="F28" s="313">
        <f>'F2 SAS'!F28+'F2 FHL'!F28+'F2 ETAT-COMMUNAL'!F28</f>
        <v>0</v>
      </c>
      <c r="G28" s="313">
        <f>'F2 SAS'!G28+'F2 FHL'!G28+'F2 ETAT-COMMUNAL'!G28</f>
        <v>0</v>
      </c>
      <c r="H28" s="313">
        <f>'F2 SAS'!H28+'F2 FHL'!H28+'F2 ETAT-COMMUNAL'!H28</f>
        <v>0</v>
      </c>
      <c r="I28" s="313">
        <f>'F2 SAS'!I28+'F2 FHL'!I28+'F2 ETAT-COMMUNAL'!I28</f>
        <v>0</v>
      </c>
      <c r="J28" s="313">
        <f>'F2 SAS'!J28+'F2 FHL'!J28+'F2 ETAT-COMMUNAL'!J28</f>
        <v>0</v>
      </c>
      <c r="K28" s="313">
        <f>'F2 SAS'!K28+'F2 FHL'!K28+'F2 ETAT-COMMUNAL'!K28</f>
        <v>0</v>
      </c>
      <c r="L28" s="289" t="str">
        <f t="shared" si="2"/>
        <v>OK</v>
      </c>
      <c r="N28" s="313">
        <f>'F2 SAS'!N28+'F2 FHL'!N28+'F2 ETAT-COMMUNAL'!N28</f>
        <v>0</v>
      </c>
      <c r="P28" s="124" t="str">
        <f t="shared" si="0"/>
        <v>OK</v>
      </c>
      <c r="R28" s="130">
        <f t="shared" si="1"/>
        <v>0</v>
      </c>
    </row>
    <row r="29" spans="2:18" ht="15" customHeight="1">
      <c r="B29" s="6"/>
      <c r="C29" s="2" t="str">
        <f>'F2 SAS'!C29</f>
        <v>Infirmier</v>
      </c>
      <c r="D29" s="313">
        <f>'F2 SAS'!D29+'F2 FHL'!D29+'F2 ETAT-COMMUNAL'!D29</f>
        <v>0</v>
      </c>
      <c r="E29" s="313">
        <f>'F2 SAS'!E29+'F2 FHL'!E29+'F2 ETAT-COMMUNAL'!E29</f>
        <v>0</v>
      </c>
      <c r="F29" s="313">
        <f>'F2 SAS'!F29+'F2 FHL'!F29+'F2 ETAT-COMMUNAL'!F29</f>
        <v>0</v>
      </c>
      <c r="G29" s="313">
        <f>'F2 SAS'!G29+'F2 FHL'!G29+'F2 ETAT-COMMUNAL'!G29</f>
        <v>0</v>
      </c>
      <c r="H29" s="313">
        <f>'F2 SAS'!H29+'F2 FHL'!H29+'F2 ETAT-COMMUNAL'!H29</f>
        <v>0</v>
      </c>
      <c r="I29" s="313">
        <f>'F2 SAS'!I29+'F2 FHL'!I29+'F2 ETAT-COMMUNAL'!I29</f>
        <v>0</v>
      </c>
      <c r="J29" s="313">
        <f>'F2 SAS'!J29+'F2 FHL'!J29+'F2 ETAT-COMMUNAL'!J29</f>
        <v>0</v>
      </c>
      <c r="K29" s="313">
        <f>'F2 SAS'!K29+'F2 FHL'!K29+'F2 ETAT-COMMUNAL'!K29</f>
        <v>0</v>
      </c>
      <c r="L29" s="289" t="str">
        <f t="shared" si="2"/>
        <v>OK</v>
      </c>
      <c r="N29" s="313">
        <f>'F2 SAS'!N29+'F2 FHL'!N29+'F2 ETAT-COMMUNAL'!N29</f>
        <v>0</v>
      </c>
      <c r="P29" s="124" t="str">
        <f t="shared" si="0"/>
        <v>OK</v>
      </c>
      <c r="R29" s="130">
        <f t="shared" si="1"/>
        <v>0</v>
      </c>
    </row>
    <row r="30" spans="2:18" ht="15" customHeight="1">
      <c r="B30" s="6"/>
      <c r="C30" s="3" t="str">
        <f>'F2 SAS'!C30</f>
        <v>Aide soignant</v>
      </c>
      <c r="D30" s="313">
        <f>'F2 SAS'!D30+'F2 FHL'!D30+'F2 ETAT-COMMUNAL'!D30</f>
        <v>0</v>
      </c>
      <c r="E30" s="313">
        <f>'F2 SAS'!E30+'F2 FHL'!E30+'F2 ETAT-COMMUNAL'!E30</f>
        <v>0</v>
      </c>
      <c r="F30" s="313">
        <f>'F2 SAS'!F30+'F2 FHL'!F30+'F2 ETAT-COMMUNAL'!F30</f>
        <v>0</v>
      </c>
      <c r="G30" s="313">
        <f>'F2 SAS'!G30+'F2 FHL'!G30+'F2 ETAT-COMMUNAL'!G30</f>
        <v>0</v>
      </c>
      <c r="H30" s="313">
        <f>'F2 SAS'!H30+'F2 FHL'!H30+'F2 ETAT-COMMUNAL'!H30</f>
        <v>0</v>
      </c>
      <c r="I30" s="313">
        <f>'F2 SAS'!I30+'F2 FHL'!I30+'F2 ETAT-COMMUNAL'!I30</f>
        <v>0</v>
      </c>
      <c r="J30" s="313">
        <f>'F2 SAS'!J30+'F2 FHL'!J30+'F2 ETAT-COMMUNAL'!J30</f>
        <v>0</v>
      </c>
      <c r="K30" s="313">
        <f>'F2 SAS'!K30+'F2 FHL'!K30+'F2 ETAT-COMMUNAL'!K30</f>
        <v>0</v>
      </c>
      <c r="L30" s="289" t="str">
        <f t="shared" si="2"/>
        <v>OK</v>
      </c>
      <c r="N30" s="313">
        <f>'F2 SAS'!N30+'F2 FHL'!N30+'F2 ETAT-COMMUNAL'!N30</f>
        <v>0</v>
      </c>
      <c r="P30" s="124" t="str">
        <f t="shared" si="0"/>
        <v>OK</v>
      </c>
      <c r="R30" s="130">
        <f t="shared" si="1"/>
        <v>0</v>
      </c>
    </row>
    <row r="31" spans="2:18" ht="15" customHeight="1">
      <c r="B31" s="4"/>
      <c r="C31" s="17" t="s">
        <v>1</v>
      </c>
      <c r="D31" s="103"/>
      <c r="E31" s="103"/>
      <c r="F31" s="103"/>
      <c r="G31" s="103"/>
      <c r="H31" s="103"/>
      <c r="I31" s="103"/>
      <c r="J31" s="103"/>
      <c r="K31" s="103"/>
      <c r="L31" s="291"/>
      <c r="N31" s="125"/>
      <c r="P31" s="126"/>
      <c r="R31" s="127"/>
    </row>
    <row r="32" spans="2:18" ht="15" customHeight="1">
      <c r="B32" s="6"/>
      <c r="C32" s="2" t="str">
        <f>'F2 SAS'!C32</f>
        <v>Universitaire psychologue</v>
      </c>
      <c r="D32" s="313">
        <f>'F2 SAS'!D32+'F2 FHL'!D32+'F2 ETAT-COMMUNAL'!D32</f>
        <v>0</v>
      </c>
      <c r="E32" s="313">
        <f>'F2 SAS'!E32+'F2 FHL'!E32+'F2 ETAT-COMMUNAL'!E32</f>
        <v>0</v>
      </c>
      <c r="F32" s="313">
        <f>'F2 SAS'!F32+'F2 FHL'!F32+'F2 ETAT-COMMUNAL'!F32</f>
        <v>0</v>
      </c>
      <c r="G32" s="313">
        <f>'F2 SAS'!G32+'F2 FHL'!G32+'F2 ETAT-COMMUNAL'!G32</f>
        <v>0</v>
      </c>
      <c r="H32" s="313">
        <f>'F2 SAS'!H32+'F2 FHL'!H32+'F2 ETAT-COMMUNAL'!H32</f>
        <v>0</v>
      </c>
      <c r="I32" s="313">
        <f>'F2 SAS'!I32+'F2 FHL'!I32+'F2 ETAT-COMMUNAL'!I32</f>
        <v>0</v>
      </c>
      <c r="J32" s="313">
        <f>'F2 SAS'!J32+'F2 FHL'!J32+'F2 ETAT-COMMUNAL'!J32</f>
        <v>0</v>
      </c>
      <c r="K32" s="313">
        <f>'F2 SAS'!K32+'F2 FHL'!K32+'F2 ETAT-COMMUNAL'!K32</f>
        <v>0</v>
      </c>
      <c r="L32" s="289" t="str">
        <f t="shared" ref="L32:L37" si="5">IF(D32=0,"OK",IF(AND(D32&gt;0,K32&lt;&gt;"",K32=INT(K32),INT(K32)&gt;=D32),"OK","erreur"))</f>
        <v>OK</v>
      </c>
      <c r="N32" s="313">
        <f>'F2 SAS'!N32+'F2 FHL'!N32+'F2 ETAT-COMMUNAL'!N32</f>
        <v>0</v>
      </c>
      <c r="P32" s="124" t="str">
        <f t="shared" ref="P32:P37" si="6">IF(D32="",IF(N32="","OK","erreur"),IF(N32&lt;&gt;"","OK","erreur"))</f>
        <v>OK</v>
      </c>
      <c r="R32" s="130">
        <f t="shared" ref="R32:R37" si="7">IFERROR(+N32*R$61/N$61,0)</f>
        <v>0</v>
      </c>
    </row>
    <row r="33" spans="2:18" ht="15" customHeight="1">
      <c r="B33" s="6"/>
      <c r="C33" s="2" t="str">
        <f>'F2 SAS'!C33</f>
        <v>Educateur gradué</v>
      </c>
      <c r="D33" s="313">
        <f>'F2 SAS'!D33+'F2 FHL'!D33+'F2 ETAT-COMMUNAL'!D33</f>
        <v>0</v>
      </c>
      <c r="E33" s="313">
        <f>'F2 SAS'!E33+'F2 FHL'!E33+'F2 ETAT-COMMUNAL'!E33</f>
        <v>0</v>
      </c>
      <c r="F33" s="313">
        <f>'F2 SAS'!F33+'F2 FHL'!F33+'F2 ETAT-COMMUNAL'!F33</f>
        <v>0</v>
      </c>
      <c r="G33" s="313">
        <f>'F2 SAS'!G33+'F2 FHL'!G33+'F2 ETAT-COMMUNAL'!G33</f>
        <v>0</v>
      </c>
      <c r="H33" s="313">
        <f>'F2 SAS'!H33+'F2 FHL'!H33+'F2 ETAT-COMMUNAL'!H33</f>
        <v>0</v>
      </c>
      <c r="I33" s="313">
        <f>'F2 SAS'!I33+'F2 FHL'!I33+'F2 ETAT-COMMUNAL'!I33</f>
        <v>0</v>
      </c>
      <c r="J33" s="313">
        <f>'F2 SAS'!J33+'F2 FHL'!J33+'F2 ETAT-COMMUNAL'!J33</f>
        <v>0</v>
      </c>
      <c r="K33" s="313">
        <f>'F2 SAS'!K33+'F2 FHL'!K33+'F2 ETAT-COMMUNAL'!K33</f>
        <v>0</v>
      </c>
      <c r="L33" s="289" t="str">
        <f t="shared" si="5"/>
        <v>OK</v>
      </c>
      <c r="N33" s="313">
        <f>'F2 SAS'!N33+'F2 FHL'!N33+'F2 ETAT-COMMUNAL'!N33</f>
        <v>0</v>
      </c>
      <c r="P33" s="124" t="str">
        <f t="shared" si="6"/>
        <v>OK</v>
      </c>
      <c r="R33" s="130">
        <f t="shared" si="7"/>
        <v>0</v>
      </c>
    </row>
    <row r="34" spans="2:18" ht="15" customHeight="1">
      <c r="B34" s="6"/>
      <c r="C34" s="2" t="str">
        <f>'F2 SAS'!C34</f>
        <v>Educateur instructeur (bac)</v>
      </c>
      <c r="D34" s="313">
        <f>'F2 SAS'!D34+'F2 FHL'!D34+'F2 ETAT-COMMUNAL'!D34</f>
        <v>0</v>
      </c>
      <c r="E34" s="313">
        <f>'F2 SAS'!E34+'F2 FHL'!E34+'F2 ETAT-COMMUNAL'!E34</f>
        <v>0</v>
      </c>
      <c r="F34" s="313">
        <f>'F2 SAS'!F34+'F2 FHL'!F34+'F2 ETAT-COMMUNAL'!F34</f>
        <v>0</v>
      </c>
      <c r="G34" s="313">
        <f>'F2 SAS'!G34+'F2 FHL'!G34+'F2 ETAT-COMMUNAL'!G34</f>
        <v>0</v>
      </c>
      <c r="H34" s="313">
        <f>'F2 SAS'!H34+'F2 FHL'!H34+'F2 ETAT-COMMUNAL'!H34</f>
        <v>0</v>
      </c>
      <c r="I34" s="313">
        <f>'F2 SAS'!I34+'F2 FHL'!I34+'F2 ETAT-COMMUNAL'!I34</f>
        <v>0</v>
      </c>
      <c r="J34" s="313">
        <f>'F2 SAS'!J34+'F2 FHL'!J34+'F2 ETAT-COMMUNAL'!J34</f>
        <v>0</v>
      </c>
      <c r="K34" s="313">
        <f>'F2 SAS'!K34+'F2 FHL'!K34+'F2 ETAT-COMMUNAL'!K34</f>
        <v>0</v>
      </c>
      <c r="L34" s="289" t="str">
        <f t="shared" si="5"/>
        <v>OK</v>
      </c>
      <c r="N34" s="313">
        <f>'F2 SAS'!N34+'F2 FHL'!N34+'F2 ETAT-COMMUNAL'!N34</f>
        <v>0</v>
      </c>
      <c r="P34" s="124" t="str">
        <f t="shared" si="6"/>
        <v>OK</v>
      </c>
      <c r="R34" s="130">
        <f t="shared" si="7"/>
        <v>0</v>
      </c>
    </row>
    <row r="35" spans="2:18" ht="15" customHeight="1">
      <c r="B35" s="6"/>
      <c r="C35" s="2" t="str">
        <f>'F2 SAS'!C35</f>
        <v>Educateur diplômé</v>
      </c>
      <c r="D35" s="313">
        <f>'F2 SAS'!D35+'F2 FHL'!D35+'F2 ETAT-COMMUNAL'!D35</f>
        <v>0</v>
      </c>
      <c r="E35" s="313">
        <f>'F2 SAS'!E35+'F2 FHL'!E35+'F2 ETAT-COMMUNAL'!E35</f>
        <v>0</v>
      </c>
      <c r="F35" s="313">
        <f>'F2 SAS'!F35+'F2 FHL'!F35+'F2 ETAT-COMMUNAL'!F35</f>
        <v>0</v>
      </c>
      <c r="G35" s="313">
        <f>'F2 SAS'!G35+'F2 FHL'!G35+'F2 ETAT-COMMUNAL'!G35</f>
        <v>0</v>
      </c>
      <c r="H35" s="313">
        <f>'F2 SAS'!H35+'F2 FHL'!H35+'F2 ETAT-COMMUNAL'!H35</f>
        <v>0</v>
      </c>
      <c r="I35" s="313">
        <f>'F2 SAS'!I35+'F2 FHL'!I35+'F2 ETAT-COMMUNAL'!I35</f>
        <v>0</v>
      </c>
      <c r="J35" s="313">
        <f>'F2 SAS'!J35+'F2 FHL'!J35+'F2 ETAT-COMMUNAL'!J35</f>
        <v>0</v>
      </c>
      <c r="K35" s="313">
        <f>'F2 SAS'!K35+'F2 FHL'!K35+'F2 ETAT-COMMUNAL'!K35</f>
        <v>0</v>
      </c>
      <c r="L35" s="289" t="str">
        <f t="shared" si="5"/>
        <v>OK</v>
      </c>
      <c r="N35" s="313">
        <f>'F2 SAS'!N35+'F2 FHL'!N35+'F2 ETAT-COMMUNAL'!N35</f>
        <v>0</v>
      </c>
      <c r="P35" s="124" t="str">
        <f t="shared" si="6"/>
        <v>OK</v>
      </c>
      <c r="R35" s="130">
        <f t="shared" si="7"/>
        <v>0</v>
      </c>
    </row>
    <row r="36" spans="2:18" ht="15" customHeight="1">
      <c r="B36" s="6"/>
      <c r="C36" s="2" t="str">
        <f>'F2 SAS'!C36</f>
        <v>Educateur instructeur</v>
      </c>
      <c r="D36" s="313">
        <f>'F2 SAS'!D36+'F2 FHL'!D36+'F2 ETAT-COMMUNAL'!D36</f>
        <v>0</v>
      </c>
      <c r="E36" s="313">
        <f>'F2 SAS'!E36+'F2 FHL'!E36+'F2 ETAT-COMMUNAL'!E36</f>
        <v>0</v>
      </c>
      <c r="F36" s="313">
        <f>'F2 SAS'!F36+'F2 FHL'!F36+'F2 ETAT-COMMUNAL'!F36</f>
        <v>0</v>
      </c>
      <c r="G36" s="313">
        <f>'F2 SAS'!G36+'F2 FHL'!G36+'F2 ETAT-COMMUNAL'!G36</f>
        <v>0</v>
      </c>
      <c r="H36" s="313">
        <f>'F2 SAS'!H36+'F2 FHL'!H36+'F2 ETAT-COMMUNAL'!H36</f>
        <v>0</v>
      </c>
      <c r="I36" s="313">
        <f>'F2 SAS'!I36+'F2 FHL'!I36+'F2 ETAT-COMMUNAL'!I36</f>
        <v>0</v>
      </c>
      <c r="J36" s="313">
        <f>'F2 SAS'!J36+'F2 FHL'!J36+'F2 ETAT-COMMUNAL'!J36</f>
        <v>0</v>
      </c>
      <c r="K36" s="313">
        <f>'F2 SAS'!K36+'F2 FHL'!K36+'F2 ETAT-COMMUNAL'!K36</f>
        <v>0</v>
      </c>
      <c r="L36" s="289" t="str">
        <f t="shared" si="5"/>
        <v>OK</v>
      </c>
      <c r="N36" s="313">
        <f>'F2 SAS'!N36+'F2 FHL'!N36+'F2 ETAT-COMMUNAL'!N36</f>
        <v>0</v>
      </c>
      <c r="P36" s="124" t="str">
        <f t="shared" si="6"/>
        <v>OK</v>
      </c>
      <c r="R36" s="130">
        <f t="shared" si="7"/>
        <v>0</v>
      </c>
    </row>
    <row r="37" spans="2:18" ht="15" customHeight="1">
      <c r="B37" s="6"/>
      <c r="C37" s="2" t="str">
        <f>'F2 SAS'!C37</f>
        <v>Employé non diplômé</v>
      </c>
      <c r="D37" s="313">
        <f>'F2 SAS'!D37+'F2 FHL'!D37+'F2 ETAT-COMMUNAL'!D37</f>
        <v>0</v>
      </c>
      <c r="E37" s="313">
        <f>'F2 SAS'!E37+'F2 FHL'!E37+'F2 ETAT-COMMUNAL'!E37</f>
        <v>0</v>
      </c>
      <c r="F37" s="313">
        <f>'F2 SAS'!F37+'F2 FHL'!F37+'F2 ETAT-COMMUNAL'!F37</f>
        <v>0</v>
      </c>
      <c r="G37" s="313">
        <f>'F2 SAS'!G37+'F2 FHL'!G37+'F2 ETAT-COMMUNAL'!G37</f>
        <v>0</v>
      </c>
      <c r="H37" s="313">
        <f>'F2 SAS'!H37+'F2 FHL'!H37+'F2 ETAT-COMMUNAL'!H37</f>
        <v>0</v>
      </c>
      <c r="I37" s="313">
        <f>'F2 SAS'!I37+'F2 FHL'!I37+'F2 ETAT-COMMUNAL'!I37</f>
        <v>0</v>
      </c>
      <c r="J37" s="313">
        <f>'F2 SAS'!J37+'F2 FHL'!J37+'F2 ETAT-COMMUNAL'!J37</f>
        <v>0</v>
      </c>
      <c r="K37" s="313">
        <f>'F2 SAS'!K37+'F2 FHL'!K37+'F2 ETAT-COMMUNAL'!K37</f>
        <v>0</v>
      </c>
      <c r="L37" s="289" t="str">
        <f t="shared" si="5"/>
        <v>OK</v>
      </c>
      <c r="N37" s="313">
        <f>'F2 SAS'!N37+'F2 FHL'!N37+'F2 ETAT-COMMUNAL'!N37</f>
        <v>0</v>
      </c>
      <c r="P37" s="124" t="str">
        <f t="shared" si="6"/>
        <v>OK</v>
      </c>
      <c r="R37" s="130">
        <f t="shared" si="7"/>
        <v>0</v>
      </c>
    </row>
    <row r="38" spans="2:18" ht="15" customHeight="1">
      <c r="B38" s="4"/>
      <c r="C38" s="17" t="s">
        <v>2</v>
      </c>
      <c r="D38" s="103"/>
      <c r="E38" s="103"/>
      <c r="F38" s="103"/>
      <c r="G38" s="103"/>
      <c r="H38" s="103"/>
      <c r="I38" s="103"/>
      <c r="J38" s="103"/>
      <c r="K38" s="103"/>
      <c r="L38" s="291"/>
      <c r="N38" s="125"/>
      <c r="P38" s="126"/>
      <c r="R38" s="127"/>
    </row>
    <row r="39" spans="2:18" ht="15" customHeight="1">
      <c r="B39" s="8"/>
      <c r="C39" s="3" t="str">
        <f>'F2 SAS'!C39</f>
        <v>Salarié avec CATP ou CAP</v>
      </c>
      <c r="D39" s="313">
        <f>'F2 SAS'!D39+'F2 FHL'!D39+'F2 ETAT-COMMUNAL'!D39</f>
        <v>0</v>
      </c>
      <c r="E39" s="313">
        <f>'F2 SAS'!E39+'F2 FHL'!E39+'F2 ETAT-COMMUNAL'!E39</f>
        <v>0</v>
      </c>
      <c r="F39" s="313">
        <f>'F2 SAS'!F39+'F2 FHL'!F39+'F2 ETAT-COMMUNAL'!F39</f>
        <v>0</v>
      </c>
      <c r="G39" s="313">
        <f>'F2 SAS'!G39+'F2 FHL'!G39+'F2 ETAT-COMMUNAL'!G39</f>
        <v>0</v>
      </c>
      <c r="H39" s="313">
        <f>'F2 SAS'!H39+'F2 FHL'!H39+'F2 ETAT-COMMUNAL'!H39</f>
        <v>0</v>
      </c>
      <c r="I39" s="313">
        <f>'F2 SAS'!I39+'F2 FHL'!I39+'F2 ETAT-COMMUNAL'!I39</f>
        <v>0</v>
      </c>
      <c r="J39" s="313">
        <f>'F2 SAS'!J39+'F2 FHL'!J39+'F2 ETAT-COMMUNAL'!J39</f>
        <v>0</v>
      </c>
      <c r="K39" s="313">
        <f>'F2 SAS'!K39+'F2 FHL'!K39+'F2 ETAT-COMMUNAL'!K39</f>
        <v>0</v>
      </c>
      <c r="L39" s="289" t="str">
        <f t="shared" ref="L39:L43" si="8">IF(D39=0,"OK",IF(AND(D39&gt;0,K39&lt;&gt;"",K39=INT(K39),INT(K39)&gt;=D39),"OK","erreur"))</f>
        <v>OK</v>
      </c>
      <c r="N39" s="313">
        <f>'F2 SAS'!N39+'F2 FHL'!N39+'F2 ETAT-COMMUNAL'!N39</f>
        <v>0</v>
      </c>
      <c r="P39" s="124" t="str">
        <f>IF(D39="",IF(N39="","OK","erreur"),IF(N39&lt;&gt;"","OK","erreur"))</f>
        <v>OK</v>
      </c>
      <c r="R39" s="130">
        <f>IFERROR(+N39*R$61/N$61,0)</f>
        <v>0</v>
      </c>
    </row>
    <row r="40" spans="2:18" ht="15" customHeight="1">
      <c r="B40" s="8"/>
      <c r="C40" s="3" t="str">
        <f>'F2 SAS'!C40</f>
        <v>Auxiliaire de vie/Auxiliaire économe</v>
      </c>
      <c r="D40" s="313">
        <f>'F2 SAS'!D40+'F2 FHL'!D40+'F2 ETAT-COMMUNAL'!D40</f>
        <v>0</v>
      </c>
      <c r="E40" s="313">
        <f>'F2 SAS'!E40+'F2 FHL'!E40+'F2 ETAT-COMMUNAL'!E40</f>
        <v>0</v>
      </c>
      <c r="F40" s="313">
        <f>'F2 SAS'!F40+'F2 FHL'!F40+'F2 ETAT-COMMUNAL'!F40</f>
        <v>0</v>
      </c>
      <c r="G40" s="313">
        <f>'F2 SAS'!G40+'F2 FHL'!G40+'F2 ETAT-COMMUNAL'!G40</f>
        <v>0</v>
      </c>
      <c r="H40" s="313">
        <f>'F2 SAS'!H40+'F2 FHL'!H40+'F2 ETAT-COMMUNAL'!H40</f>
        <v>0</v>
      </c>
      <c r="I40" s="313">
        <f>'F2 SAS'!I40+'F2 FHL'!I40+'F2 ETAT-COMMUNAL'!I40</f>
        <v>0</v>
      </c>
      <c r="J40" s="313">
        <f>'F2 SAS'!J40+'F2 FHL'!J40+'F2 ETAT-COMMUNAL'!J40</f>
        <v>0</v>
      </c>
      <c r="K40" s="313">
        <f>'F2 SAS'!K40+'F2 FHL'!K40+'F2 ETAT-COMMUNAL'!K40</f>
        <v>0</v>
      </c>
      <c r="L40" s="289" t="str">
        <f t="shared" si="8"/>
        <v>OK</v>
      </c>
      <c r="N40" s="313">
        <f>'F2 SAS'!N40+'F2 FHL'!N40+'F2 ETAT-COMMUNAL'!N40</f>
        <v>0</v>
      </c>
      <c r="P40" s="124" t="str">
        <f>IF(D40="",IF(N40="","OK","erreur"),IF(N40&lt;&gt;"","OK","erreur"))</f>
        <v>OK</v>
      </c>
      <c r="R40" s="130">
        <f>IFERROR(+N40*R$61/N$61,0)</f>
        <v>0</v>
      </c>
    </row>
    <row r="41" spans="2:18" ht="15" customHeight="1">
      <c r="B41" s="8"/>
      <c r="C41" s="3" t="str">
        <f>'F2 SAS'!C41</f>
        <v>Aide socio-familiale</v>
      </c>
      <c r="D41" s="313">
        <f>'F2 SAS'!D41+'F2 FHL'!D41+'F2 ETAT-COMMUNAL'!D41</f>
        <v>0</v>
      </c>
      <c r="E41" s="313">
        <f>'F2 SAS'!E41+'F2 FHL'!E41+'F2 ETAT-COMMUNAL'!E41</f>
        <v>0</v>
      </c>
      <c r="F41" s="313">
        <f>'F2 SAS'!F41+'F2 FHL'!F41+'F2 ETAT-COMMUNAL'!F41</f>
        <v>0</v>
      </c>
      <c r="G41" s="313">
        <f>'F2 SAS'!G41+'F2 FHL'!G41+'F2 ETAT-COMMUNAL'!G41</f>
        <v>0</v>
      </c>
      <c r="H41" s="313">
        <f>'F2 SAS'!H41+'F2 FHL'!H41+'F2 ETAT-COMMUNAL'!H41</f>
        <v>0</v>
      </c>
      <c r="I41" s="313">
        <f>'F2 SAS'!I41+'F2 FHL'!I41+'F2 ETAT-COMMUNAL'!I41</f>
        <v>0</v>
      </c>
      <c r="J41" s="313">
        <f>'F2 SAS'!J41+'F2 FHL'!J41+'F2 ETAT-COMMUNAL'!J41</f>
        <v>0</v>
      </c>
      <c r="K41" s="313">
        <f>'F2 SAS'!K41+'F2 FHL'!K41+'F2 ETAT-COMMUNAL'!K41</f>
        <v>0</v>
      </c>
      <c r="L41" s="289" t="str">
        <f t="shared" si="8"/>
        <v>OK</v>
      </c>
      <c r="N41" s="313">
        <f>'F2 SAS'!N41+'F2 FHL'!N41+'F2 ETAT-COMMUNAL'!N41</f>
        <v>0</v>
      </c>
      <c r="P41" s="124" t="str">
        <f>IF(D41="",IF(N41="","OK","erreur"),IF(N41&lt;&gt;"","OK","erreur"))</f>
        <v>OK</v>
      </c>
      <c r="R41" s="130">
        <f>IFERROR(+N41*R$61/N$61,0)</f>
        <v>0</v>
      </c>
    </row>
    <row r="42" spans="2:18" ht="15" customHeight="1">
      <c r="B42" s="8"/>
      <c r="C42" s="3" t="str">
        <f>'F2 SAS'!C42</f>
        <v>Aide socio-familiale en formation</v>
      </c>
      <c r="D42" s="313">
        <f>'F2 SAS'!D42+'F2 FHL'!D42+'F2 ETAT-COMMUNAL'!D42</f>
        <v>0</v>
      </c>
      <c r="E42" s="313">
        <f>'F2 SAS'!E42+'F2 FHL'!E42+'F2 ETAT-COMMUNAL'!E42</f>
        <v>0</v>
      </c>
      <c r="F42" s="313">
        <f>'F2 SAS'!F42+'F2 FHL'!F42+'F2 ETAT-COMMUNAL'!F42</f>
        <v>0</v>
      </c>
      <c r="G42" s="313">
        <f>'F2 SAS'!G42+'F2 FHL'!G42+'F2 ETAT-COMMUNAL'!G42</f>
        <v>0</v>
      </c>
      <c r="H42" s="313">
        <f>'F2 SAS'!H42+'F2 FHL'!H42+'F2 ETAT-COMMUNAL'!H42</f>
        <v>0</v>
      </c>
      <c r="I42" s="313">
        <f>'F2 SAS'!I42+'F2 FHL'!I42+'F2 ETAT-COMMUNAL'!I42</f>
        <v>0</v>
      </c>
      <c r="J42" s="313">
        <f>'F2 SAS'!J42+'F2 FHL'!J42+'F2 ETAT-COMMUNAL'!J42</f>
        <v>0</v>
      </c>
      <c r="K42" s="313">
        <f>'F2 SAS'!K42+'F2 FHL'!K42+'F2 ETAT-COMMUNAL'!K42</f>
        <v>0</v>
      </c>
      <c r="L42" s="289" t="str">
        <f t="shared" si="8"/>
        <v>OK</v>
      </c>
      <c r="N42" s="313">
        <f>'F2 SAS'!N42+'F2 FHL'!N42+'F2 ETAT-COMMUNAL'!N42</f>
        <v>0</v>
      </c>
      <c r="P42" s="124" t="str">
        <f>IF(D42="",IF(N42="","OK","erreur"),IF(N42&lt;&gt;"","OK","erreur"))</f>
        <v>OK</v>
      </c>
      <c r="R42" s="130">
        <f>IFERROR(+N42*R$61/N$61,0)</f>
        <v>0</v>
      </c>
    </row>
    <row r="43" spans="2:18" ht="15" customHeight="1">
      <c r="B43" s="8"/>
      <c r="C43" s="3" t="str">
        <f>'F2 SAS'!C43</f>
        <v>Salarié non diplômé</v>
      </c>
      <c r="D43" s="313">
        <f>'F2 SAS'!D43+'F2 FHL'!D43+'F2 ETAT-COMMUNAL'!D43</f>
        <v>0</v>
      </c>
      <c r="E43" s="313">
        <f>'F2 SAS'!E43+'F2 FHL'!E43+'F2 ETAT-COMMUNAL'!E43</f>
        <v>0</v>
      </c>
      <c r="F43" s="313">
        <f>'F2 SAS'!F43+'F2 FHL'!F43+'F2 ETAT-COMMUNAL'!F43</f>
        <v>0</v>
      </c>
      <c r="G43" s="313">
        <f>'F2 SAS'!G43+'F2 FHL'!G43+'F2 ETAT-COMMUNAL'!G43</f>
        <v>0</v>
      </c>
      <c r="H43" s="313">
        <f>'F2 SAS'!H43+'F2 FHL'!H43+'F2 ETAT-COMMUNAL'!H43</f>
        <v>0</v>
      </c>
      <c r="I43" s="313">
        <f>'F2 SAS'!I43+'F2 FHL'!I43+'F2 ETAT-COMMUNAL'!I43</f>
        <v>0</v>
      </c>
      <c r="J43" s="313">
        <f>'F2 SAS'!J43+'F2 FHL'!J43+'F2 ETAT-COMMUNAL'!J43</f>
        <v>0</v>
      </c>
      <c r="K43" s="313">
        <f>'F2 SAS'!K43+'F2 FHL'!K43+'F2 ETAT-COMMUNAL'!K43</f>
        <v>0</v>
      </c>
      <c r="L43" s="289" t="str">
        <f t="shared" si="8"/>
        <v>OK</v>
      </c>
      <c r="N43" s="313">
        <f>'F2 SAS'!N43+'F2 FHL'!N43+'F2 ETAT-COMMUNAL'!N43</f>
        <v>0</v>
      </c>
      <c r="P43" s="124" t="str">
        <f>IF(D43="",IF(N43="","OK","erreur"),IF(N43&lt;&gt;"","OK","erreur"))</f>
        <v>OK</v>
      </c>
      <c r="R43" s="130">
        <f>IFERROR(+N43*R$61/N$61,0)</f>
        <v>0</v>
      </c>
    </row>
    <row r="44" spans="2:18" ht="15" customHeight="1">
      <c r="B44" s="4" t="s">
        <v>103</v>
      </c>
      <c r="C44" s="5"/>
      <c r="D44" s="103"/>
      <c r="E44" s="103"/>
      <c r="F44" s="103"/>
      <c r="G44" s="103"/>
      <c r="H44" s="103"/>
      <c r="I44" s="103"/>
      <c r="J44" s="103"/>
      <c r="K44" s="103"/>
      <c r="L44" s="291"/>
      <c r="N44" s="127"/>
      <c r="P44" s="126"/>
      <c r="R44" s="127"/>
    </row>
    <row r="45" spans="2:18" ht="15" customHeight="1">
      <c r="B45" s="6"/>
      <c r="C45" s="2" t="str">
        <f>'F2 SAS'!C45</f>
        <v>Universitaire</v>
      </c>
      <c r="D45" s="313">
        <f>'F2 SAS'!D45+'F2 FHL'!D45+'F2 ETAT-COMMUNAL'!D45</f>
        <v>0</v>
      </c>
      <c r="E45" s="313">
        <f>'F2 SAS'!E45+'F2 FHL'!E45+'F2 ETAT-COMMUNAL'!E45</f>
        <v>0</v>
      </c>
      <c r="F45" s="313">
        <f>'F2 SAS'!F45+'F2 FHL'!F45+'F2 ETAT-COMMUNAL'!F45</f>
        <v>0</v>
      </c>
      <c r="G45" s="313">
        <f>'F2 SAS'!G45+'F2 FHL'!G45+'F2 ETAT-COMMUNAL'!G45</f>
        <v>0</v>
      </c>
      <c r="H45" s="313">
        <f>'F2 SAS'!H45+'F2 FHL'!H45+'F2 ETAT-COMMUNAL'!H45</f>
        <v>0</v>
      </c>
      <c r="I45" s="313">
        <f>'F2 SAS'!I45+'F2 FHL'!I45+'F2 ETAT-COMMUNAL'!I45</f>
        <v>0</v>
      </c>
      <c r="J45" s="313">
        <f>'F2 SAS'!J45+'F2 FHL'!J45+'F2 ETAT-COMMUNAL'!J45</f>
        <v>0</v>
      </c>
      <c r="K45" s="313">
        <f>'F2 SAS'!K45+'F2 FHL'!K45+'F2 ETAT-COMMUNAL'!K45</f>
        <v>0</v>
      </c>
      <c r="L45" s="289" t="str">
        <f t="shared" ref="L45:L52" si="9">IF(D45=0,"OK",IF(AND(D45&gt;0,K45&lt;&gt;"",K45=INT(K45),INT(K45)&gt;=D45),"OK","erreur"))</f>
        <v>OK</v>
      </c>
      <c r="N45" s="313">
        <f>'F2 SAS'!N45+'F2 FHL'!N45+'F2 ETAT-COMMUNAL'!N45</f>
        <v>0</v>
      </c>
      <c r="P45" s="124" t="str">
        <f t="shared" ref="P45:P52" si="10">IF(D45="",IF(N45="","OK","erreur"),IF(N45&lt;&gt;"","OK","erreur"))</f>
        <v>OK</v>
      </c>
      <c r="R45" s="130">
        <f t="shared" ref="R45:R52" si="11">IFERROR(+N45*R$61/N$61,0)</f>
        <v>0</v>
      </c>
    </row>
    <row r="46" spans="2:18" ht="15" customHeight="1">
      <c r="B46" s="6"/>
      <c r="C46" s="2" t="str">
        <f>'F2 SAS'!C46</f>
        <v>Bachelor</v>
      </c>
      <c r="D46" s="313">
        <f>'F2 SAS'!D46+'F2 FHL'!D46+'F2 ETAT-COMMUNAL'!D46</f>
        <v>0</v>
      </c>
      <c r="E46" s="313">
        <f>'F2 SAS'!E46+'F2 FHL'!E46+'F2 ETAT-COMMUNAL'!E46</f>
        <v>0</v>
      </c>
      <c r="F46" s="313">
        <f>'F2 SAS'!F46+'F2 FHL'!F46+'F2 ETAT-COMMUNAL'!F46</f>
        <v>0</v>
      </c>
      <c r="G46" s="313">
        <f>'F2 SAS'!G46+'F2 FHL'!G46+'F2 ETAT-COMMUNAL'!G46</f>
        <v>0</v>
      </c>
      <c r="H46" s="313">
        <f>'F2 SAS'!H46+'F2 FHL'!H46+'F2 ETAT-COMMUNAL'!H46</f>
        <v>0</v>
      </c>
      <c r="I46" s="313">
        <f>'F2 SAS'!I46+'F2 FHL'!I46+'F2 ETAT-COMMUNAL'!I46</f>
        <v>0</v>
      </c>
      <c r="J46" s="313">
        <f>'F2 SAS'!J46+'F2 FHL'!J46+'F2 ETAT-COMMUNAL'!J46</f>
        <v>0</v>
      </c>
      <c r="K46" s="313">
        <f>'F2 SAS'!K46+'F2 FHL'!K46+'F2 ETAT-COMMUNAL'!K46</f>
        <v>0</v>
      </c>
      <c r="L46" s="289" t="str">
        <f t="shared" si="9"/>
        <v>OK</v>
      </c>
      <c r="N46" s="313">
        <f>'F2 SAS'!N46+'F2 FHL'!N46+'F2 ETAT-COMMUNAL'!N46</f>
        <v>0</v>
      </c>
      <c r="P46" s="124" t="str">
        <f t="shared" si="10"/>
        <v>OK</v>
      </c>
      <c r="R46" s="130">
        <f t="shared" si="11"/>
        <v>0</v>
      </c>
    </row>
    <row r="47" spans="2:18" ht="15" customHeight="1">
      <c r="B47" s="6"/>
      <c r="C47" s="2" t="str">
        <f>'F2 SAS'!C47</f>
        <v>BTS</v>
      </c>
      <c r="D47" s="313">
        <f>'F2 SAS'!D47+'F2 FHL'!D47+'F2 ETAT-COMMUNAL'!D47</f>
        <v>0</v>
      </c>
      <c r="E47" s="313">
        <f>'F2 SAS'!E47+'F2 FHL'!E47+'F2 ETAT-COMMUNAL'!E47</f>
        <v>0</v>
      </c>
      <c r="F47" s="313">
        <f>'F2 SAS'!F47+'F2 FHL'!F47+'F2 ETAT-COMMUNAL'!F47</f>
        <v>0</v>
      </c>
      <c r="G47" s="313">
        <f>'F2 SAS'!G47+'F2 FHL'!G47+'F2 ETAT-COMMUNAL'!G47</f>
        <v>0</v>
      </c>
      <c r="H47" s="313">
        <f>'F2 SAS'!H47+'F2 FHL'!H47+'F2 ETAT-COMMUNAL'!H47</f>
        <v>0</v>
      </c>
      <c r="I47" s="313">
        <f>'F2 SAS'!I47+'F2 FHL'!I47+'F2 ETAT-COMMUNAL'!I47</f>
        <v>0</v>
      </c>
      <c r="J47" s="313">
        <f>'F2 SAS'!J47+'F2 FHL'!J47+'F2 ETAT-COMMUNAL'!J47</f>
        <v>0</v>
      </c>
      <c r="K47" s="313">
        <f>'F2 SAS'!K47+'F2 FHL'!K47+'F2 ETAT-COMMUNAL'!K47</f>
        <v>0</v>
      </c>
      <c r="L47" s="289" t="str">
        <f t="shared" si="9"/>
        <v>OK</v>
      </c>
      <c r="N47" s="313">
        <f>'F2 SAS'!N47+'F2 FHL'!N47+'F2 ETAT-COMMUNAL'!N47</f>
        <v>0</v>
      </c>
      <c r="P47" s="124" t="str">
        <f t="shared" si="10"/>
        <v>OK</v>
      </c>
      <c r="R47" s="130">
        <f t="shared" si="11"/>
        <v>0</v>
      </c>
    </row>
    <row r="48" spans="2:18" ht="15" customHeight="1">
      <c r="B48" s="6"/>
      <c r="C48" s="2" t="str">
        <f>'F2 SAS'!C48</f>
        <v>Bac</v>
      </c>
      <c r="D48" s="313">
        <f>'F2 SAS'!D48+'F2 FHL'!D48+'F2 ETAT-COMMUNAL'!D48</f>
        <v>0</v>
      </c>
      <c r="E48" s="313">
        <f>'F2 SAS'!E48+'F2 FHL'!E48+'F2 ETAT-COMMUNAL'!E48</f>
        <v>0</v>
      </c>
      <c r="F48" s="313">
        <f>'F2 SAS'!F48+'F2 FHL'!F48+'F2 ETAT-COMMUNAL'!F48</f>
        <v>0</v>
      </c>
      <c r="G48" s="313">
        <f>'F2 SAS'!G48+'F2 FHL'!G48+'F2 ETAT-COMMUNAL'!G48</f>
        <v>0</v>
      </c>
      <c r="H48" s="313">
        <f>'F2 SAS'!H48+'F2 FHL'!H48+'F2 ETAT-COMMUNAL'!H48</f>
        <v>0</v>
      </c>
      <c r="I48" s="313">
        <f>'F2 SAS'!I48+'F2 FHL'!I48+'F2 ETAT-COMMUNAL'!I48</f>
        <v>0</v>
      </c>
      <c r="J48" s="313">
        <f>'F2 SAS'!J48+'F2 FHL'!J48+'F2 ETAT-COMMUNAL'!J48</f>
        <v>0</v>
      </c>
      <c r="K48" s="313">
        <f>'F2 SAS'!K48+'F2 FHL'!K48+'F2 ETAT-COMMUNAL'!K48</f>
        <v>0</v>
      </c>
      <c r="L48" s="289" t="str">
        <f t="shared" si="9"/>
        <v>OK</v>
      </c>
      <c r="N48" s="313">
        <f>'F2 SAS'!N48+'F2 FHL'!N48+'F2 ETAT-COMMUNAL'!N48</f>
        <v>0</v>
      </c>
      <c r="P48" s="124" t="str">
        <f t="shared" si="10"/>
        <v>OK</v>
      </c>
      <c r="R48" s="130">
        <f t="shared" si="11"/>
        <v>0</v>
      </c>
    </row>
    <row r="49" spans="2:18" ht="15" customHeight="1">
      <c r="B49" s="6"/>
      <c r="C49" s="2" t="str">
        <f>'F2 SAS'!C49</f>
        <v>Salarié avec 3ième sec. ou ens. moyen</v>
      </c>
      <c r="D49" s="313">
        <f>'F2 SAS'!D49+'F2 FHL'!D49+'F2 ETAT-COMMUNAL'!D49</f>
        <v>0</v>
      </c>
      <c r="E49" s="313">
        <f>'F2 SAS'!E49+'F2 FHL'!E49+'F2 ETAT-COMMUNAL'!E49</f>
        <v>0</v>
      </c>
      <c r="F49" s="313">
        <f>'F2 SAS'!F49+'F2 FHL'!F49+'F2 ETAT-COMMUNAL'!F49</f>
        <v>0</v>
      </c>
      <c r="G49" s="313">
        <f>'F2 SAS'!G49+'F2 FHL'!G49+'F2 ETAT-COMMUNAL'!G49</f>
        <v>0</v>
      </c>
      <c r="H49" s="313">
        <f>'F2 SAS'!H49+'F2 FHL'!H49+'F2 ETAT-COMMUNAL'!H49</f>
        <v>0</v>
      </c>
      <c r="I49" s="313">
        <f>'F2 SAS'!I49+'F2 FHL'!I49+'F2 ETAT-COMMUNAL'!I49</f>
        <v>0</v>
      </c>
      <c r="J49" s="313">
        <f>'F2 SAS'!J49+'F2 FHL'!J49+'F2 ETAT-COMMUNAL'!J49</f>
        <v>0</v>
      </c>
      <c r="K49" s="313">
        <f>'F2 SAS'!K49+'F2 FHL'!K49+'F2 ETAT-COMMUNAL'!K49</f>
        <v>0</v>
      </c>
      <c r="L49" s="289" t="str">
        <f t="shared" si="9"/>
        <v>OK</v>
      </c>
      <c r="N49" s="313">
        <f>'F2 SAS'!N49+'F2 FHL'!N49+'F2 ETAT-COMMUNAL'!N49</f>
        <v>0</v>
      </c>
      <c r="P49" s="124" t="str">
        <f t="shared" si="10"/>
        <v>OK</v>
      </c>
      <c r="R49" s="130">
        <f t="shared" si="11"/>
        <v>0</v>
      </c>
    </row>
    <row r="50" spans="2:18" ht="15" customHeight="1">
      <c r="B50" s="6"/>
      <c r="C50" s="2" t="str">
        <f>'F2 SAS'!C50</f>
        <v>Salarié avec 5ième sec. ou 9ième moyen</v>
      </c>
      <c r="D50" s="313">
        <f>'F2 SAS'!D50+'F2 FHL'!D50+'F2 ETAT-COMMUNAL'!D50</f>
        <v>0</v>
      </c>
      <c r="E50" s="313">
        <f>'F2 SAS'!E50+'F2 FHL'!E50+'F2 ETAT-COMMUNAL'!E50</f>
        <v>0</v>
      </c>
      <c r="F50" s="313">
        <f>'F2 SAS'!F50+'F2 FHL'!F50+'F2 ETAT-COMMUNAL'!F50</f>
        <v>0</v>
      </c>
      <c r="G50" s="313">
        <f>'F2 SAS'!G50+'F2 FHL'!G50+'F2 ETAT-COMMUNAL'!G50</f>
        <v>0</v>
      </c>
      <c r="H50" s="313">
        <f>'F2 SAS'!H50+'F2 FHL'!H50+'F2 ETAT-COMMUNAL'!H50</f>
        <v>0</v>
      </c>
      <c r="I50" s="313">
        <f>'F2 SAS'!I50+'F2 FHL'!I50+'F2 ETAT-COMMUNAL'!I50</f>
        <v>0</v>
      </c>
      <c r="J50" s="313">
        <f>'F2 SAS'!J50+'F2 FHL'!J50+'F2 ETAT-COMMUNAL'!J50</f>
        <v>0</v>
      </c>
      <c r="K50" s="313">
        <f>'F2 SAS'!K50+'F2 FHL'!K50+'F2 ETAT-COMMUNAL'!K50</f>
        <v>0</v>
      </c>
      <c r="L50" s="289" t="str">
        <f t="shared" si="9"/>
        <v>OK</v>
      </c>
      <c r="N50" s="313">
        <f>'F2 SAS'!N50+'F2 FHL'!N50+'F2 ETAT-COMMUNAL'!N50</f>
        <v>0</v>
      </c>
      <c r="P50" s="124" t="str">
        <f t="shared" si="10"/>
        <v>OK</v>
      </c>
      <c r="R50" s="130">
        <f t="shared" si="11"/>
        <v>0</v>
      </c>
    </row>
    <row r="51" spans="2:18" ht="15" customHeight="1">
      <c r="B51" s="6"/>
      <c r="C51" s="2" t="str">
        <f>'F2 SAS'!C51</f>
        <v>Salarié sans 5ième sec. ou 9ième moyen</v>
      </c>
      <c r="D51" s="313">
        <f>'F2 SAS'!D51+'F2 FHL'!D51+'F2 ETAT-COMMUNAL'!D51</f>
        <v>0</v>
      </c>
      <c r="E51" s="313">
        <f>'F2 SAS'!E51+'F2 FHL'!E51+'F2 ETAT-COMMUNAL'!E51</f>
        <v>0</v>
      </c>
      <c r="F51" s="313">
        <f>'F2 SAS'!F51+'F2 FHL'!F51+'F2 ETAT-COMMUNAL'!F51</f>
        <v>0</v>
      </c>
      <c r="G51" s="313">
        <f>'F2 SAS'!G51+'F2 FHL'!G51+'F2 ETAT-COMMUNAL'!G51</f>
        <v>0</v>
      </c>
      <c r="H51" s="313">
        <f>'F2 SAS'!H51+'F2 FHL'!H51+'F2 ETAT-COMMUNAL'!H51</f>
        <v>0</v>
      </c>
      <c r="I51" s="313">
        <f>'F2 SAS'!I51+'F2 FHL'!I51+'F2 ETAT-COMMUNAL'!I51</f>
        <v>0</v>
      </c>
      <c r="J51" s="313">
        <f>'F2 SAS'!J51+'F2 FHL'!J51+'F2 ETAT-COMMUNAL'!J51</f>
        <v>0</v>
      </c>
      <c r="K51" s="313">
        <f>'F2 SAS'!K51+'F2 FHL'!K51+'F2 ETAT-COMMUNAL'!K51</f>
        <v>0</v>
      </c>
      <c r="L51" s="289" t="str">
        <f t="shared" si="9"/>
        <v>OK</v>
      </c>
      <c r="N51" s="313">
        <f>'F2 SAS'!N51+'F2 FHL'!N51+'F2 ETAT-COMMUNAL'!N51</f>
        <v>0</v>
      </c>
      <c r="P51" s="124" t="str">
        <f t="shared" si="10"/>
        <v>OK</v>
      </c>
      <c r="R51" s="130">
        <f t="shared" si="11"/>
        <v>0</v>
      </c>
    </row>
    <row r="52" spans="2:18" ht="15" customHeight="1">
      <c r="B52" s="6"/>
      <c r="C52" s="2" t="str">
        <f>'F2 SAS'!C52</f>
        <v>Salarié non diplômé</v>
      </c>
      <c r="D52" s="313">
        <f>'F2 SAS'!D52+'F2 FHL'!D52+'F2 ETAT-COMMUNAL'!D52</f>
        <v>0</v>
      </c>
      <c r="E52" s="313">
        <f>'F2 SAS'!E52+'F2 FHL'!E52+'F2 ETAT-COMMUNAL'!E52</f>
        <v>0</v>
      </c>
      <c r="F52" s="313">
        <f>'F2 SAS'!F52+'F2 FHL'!F52+'F2 ETAT-COMMUNAL'!F52</f>
        <v>0</v>
      </c>
      <c r="G52" s="313">
        <f>'F2 SAS'!G52+'F2 FHL'!G52+'F2 ETAT-COMMUNAL'!G52</f>
        <v>0</v>
      </c>
      <c r="H52" s="313">
        <f>'F2 SAS'!H52+'F2 FHL'!H52+'F2 ETAT-COMMUNAL'!H52</f>
        <v>0</v>
      </c>
      <c r="I52" s="313">
        <f>'F2 SAS'!I52+'F2 FHL'!I52+'F2 ETAT-COMMUNAL'!I52</f>
        <v>0</v>
      </c>
      <c r="J52" s="313">
        <f>'F2 SAS'!J52+'F2 FHL'!J52+'F2 ETAT-COMMUNAL'!J52</f>
        <v>0</v>
      </c>
      <c r="K52" s="313">
        <f>'F2 SAS'!K52+'F2 FHL'!K52+'F2 ETAT-COMMUNAL'!K52</f>
        <v>0</v>
      </c>
      <c r="L52" s="289" t="str">
        <f t="shared" si="9"/>
        <v>OK</v>
      </c>
      <c r="N52" s="313">
        <f>'F2 SAS'!N52+'F2 FHL'!N52+'F2 ETAT-COMMUNAL'!N52</f>
        <v>0</v>
      </c>
      <c r="P52" s="124" t="str">
        <f t="shared" si="10"/>
        <v>OK</v>
      </c>
      <c r="R52" s="130">
        <f t="shared" si="11"/>
        <v>0</v>
      </c>
    </row>
    <row r="53" spans="2:18" ht="15" customHeight="1">
      <c r="B53" s="4" t="s">
        <v>111</v>
      </c>
      <c r="C53" s="5"/>
      <c r="D53" s="103"/>
      <c r="E53" s="103"/>
      <c r="F53" s="103"/>
      <c r="G53" s="103"/>
      <c r="H53" s="103"/>
      <c r="I53" s="103"/>
      <c r="J53" s="103"/>
      <c r="K53" s="103"/>
      <c r="L53" s="291"/>
      <c r="N53" s="125"/>
      <c r="P53" s="126"/>
      <c r="R53" s="127"/>
    </row>
    <row r="54" spans="2:18" ht="15" customHeight="1">
      <c r="B54" s="8"/>
      <c r="C54" s="3" t="str">
        <f>'F2 SAS'!C54</f>
        <v>Salarié avec CATP ou CAP</v>
      </c>
      <c r="D54" s="313">
        <f>'F2 SAS'!D54+'F2 FHL'!D54+'F2 ETAT-COMMUNAL'!D54</f>
        <v>0</v>
      </c>
      <c r="E54" s="313">
        <f>'F2 SAS'!E54+'F2 FHL'!E54+'F2 ETAT-COMMUNAL'!E54</f>
        <v>0</v>
      </c>
      <c r="F54" s="313">
        <f>'F2 SAS'!F54+'F2 FHL'!F54+'F2 ETAT-COMMUNAL'!F54</f>
        <v>0</v>
      </c>
      <c r="G54" s="313">
        <f>'F2 SAS'!G54+'F2 FHL'!G54+'F2 ETAT-COMMUNAL'!G54</f>
        <v>0</v>
      </c>
      <c r="H54" s="313">
        <f>'F2 SAS'!H54+'F2 FHL'!H54+'F2 ETAT-COMMUNAL'!H54</f>
        <v>0</v>
      </c>
      <c r="I54" s="313">
        <f>'F2 SAS'!I54+'F2 FHL'!I54+'F2 ETAT-COMMUNAL'!I54</f>
        <v>0</v>
      </c>
      <c r="J54" s="313">
        <f>'F2 SAS'!J54+'F2 FHL'!J54+'F2 ETAT-COMMUNAL'!J54</f>
        <v>0</v>
      </c>
      <c r="K54" s="313">
        <f>'F2 SAS'!K54+'F2 FHL'!K54+'F2 ETAT-COMMUNAL'!K54</f>
        <v>0</v>
      </c>
      <c r="L54" s="289" t="str">
        <f t="shared" ref="L54:L59" si="12">IF(D54=0,"OK",IF(AND(D54&gt;0,K54&lt;&gt;"",K54=INT(K54),INT(K54)&gt;=D54),"OK","erreur"))</f>
        <v>OK</v>
      </c>
      <c r="N54" s="313">
        <f>'F2 SAS'!N54+'F2 FHL'!N54+'F2 ETAT-COMMUNAL'!N54</f>
        <v>0</v>
      </c>
      <c r="P54" s="124" t="str">
        <f t="shared" ref="P54:P59" si="13">IF(D54="",IF(N54="","OK","erreur"),IF(N54&lt;&gt;"","OK","erreur"))</f>
        <v>OK</v>
      </c>
      <c r="R54" s="130">
        <f t="shared" ref="R54:R59" si="14">IFERROR(+N54*R$61/N$61,0)</f>
        <v>0</v>
      </c>
    </row>
    <row r="55" spans="2:18" ht="15" customHeight="1">
      <c r="B55" s="8"/>
      <c r="C55" s="3" t="str">
        <f>'F2 SAS'!C55</f>
        <v>Salarié sans CATP</v>
      </c>
      <c r="D55" s="313">
        <f>'F2 SAS'!D55+'F2 FHL'!D55+'F2 ETAT-COMMUNAL'!D55</f>
        <v>0</v>
      </c>
      <c r="E55" s="313">
        <f>'F2 SAS'!E55+'F2 FHL'!E55+'F2 ETAT-COMMUNAL'!E55</f>
        <v>0</v>
      </c>
      <c r="F55" s="313">
        <f>'F2 SAS'!F55+'F2 FHL'!F55+'F2 ETAT-COMMUNAL'!F55</f>
        <v>0</v>
      </c>
      <c r="G55" s="313">
        <f>'F2 SAS'!G55+'F2 FHL'!G55+'F2 ETAT-COMMUNAL'!G55</f>
        <v>0</v>
      </c>
      <c r="H55" s="313">
        <f>'F2 SAS'!H55+'F2 FHL'!H55+'F2 ETAT-COMMUNAL'!H55</f>
        <v>0</v>
      </c>
      <c r="I55" s="313">
        <f>'F2 SAS'!I55+'F2 FHL'!I55+'F2 ETAT-COMMUNAL'!I55</f>
        <v>0</v>
      </c>
      <c r="J55" s="313">
        <f>'F2 SAS'!J55+'F2 FHL'!J55+'F2 ETAT-COMMUNAL'!J55</f>
        <v>0</v>
      </c>
      <c r="K55" s="313">
        <f>'F2 SAS'!K55+'F2 FHL'!K55+'F2 ETAT-COMMUNAL'!K55</f>
        <v>0</v>
      </c>
      <c r="L55" s="289" t="str">
        <f t="shared" si="12"/>
        <v>OK</v>
      </c>
      <c r="N55" s="313">
        <f>'F2 SAS'!N55+'F2 FHL'!N55+'F2 ETAT-COMMUNAL'!N55</f>
        <v>0</v>
      </c>
      <c r="P55" s="124" t="str">
        <f t="shared" si="13"/>
        <v>OK</v>
      </c>
      <c r="R55" s="130">
        <f t="shared" si="14"/>
        <v>0</v>
      </c>
    </row>
    <row r="56" spans="2:18" ht="15" customHeight="1">
      <c r="B56" s="8"/>
      <c r="C56" s="3" t="str">
        <f>'F2 SAS'!C56</f>
        <v>Salarié non diplômé - Nettoyage</v>
      </c>
      <c r="D56" s="313">
        <f>'F2 SAS'!D56+'F2 FHL'!D56+'F2 ETAT-COMMUNAL'!D56</f>
        <v>0</v>
      </c>
      <c r="E56" s="313">
        <f>'F2 SAS'!E56+'F2 FHL'!E56+'F2 ETAT-COMMUNAL'!E56</f>
        <v>0</v>
      </c>
      <c r="F56" s="313">
        <f>'F2 SAS'!F56+'F2 FHL'!F56+'F2 ETAT-COMMUNAL'!F56</f>
        <v>0</v>
      </c>
      <c r="G56" s="313">
        <f>'F2 SAS'!G56+'F2 FHL'!G56+'F2 ETAT-COMMUNAL'!G56</f>
        <v>0</v>
      </c>
      <c r="H56" s="313">
        <f>'F2 SAS'!H56+'F2 FHL'!H56+'F2 ETAT-COMMUNAL'!H56</f>
        <v>0</v>
      </c>
      <c r="I56" s="313">
        <f>'F2 SAS'!I56+'F2 FHL'!I56+'F2 ETAT-COMMUNAL'!I56</f>
        <v>0</v>
      </c>
      <c r="J56" s="313">
        <f>'F2 SAS'!J56+'F2 FHL'!J56+'F2 ETAT-COMMUNAL'!J56</f>
        <v>0</v>
      </c>
      <c r="K56" s="313">
        <f>'F2 SAS'!K56+'F2 FHL'!K56+'F2 ETAT-COMMUNAL'!K56</f>
        <v>0</v>
      </c>
      <c r="L56" s="289" t="str">
        <f t="shared" si="12"/>
        <v>OK</v>
      </c>
      <c r="N56" s="313">
        <f>'F2 SAS'!N56+'F2 FHL'!N56+'F2 ETAT-COMMUNAL'!N56</f>
        <v>0</v>
      </c>
      <c r="P56" s="124" t="str">
        <f t="shared" si="13"/>
        <v>OK</v>
      </c>
      <c r="R56" s="130">
        <f t="shared" si="14"/>
        <v>0</v>
      </c>
    </row>
    <row r="57" spans="2:18" ht="15" customHeight="1">
      <c r="B57" s="8"/>
      <c r="C57" s="3" t="str">
        <f>'F2 SAS'!C57</f>
        <v>Salarié non diplômé - Aide cuisinière</v>
      </c>
      <c r="D57" s="313">
        <f>'F2 SAS'!D57+'F2 FHL'!D57+'F2 ETAT-COMMUNAL'!D57</f>
        <v>0</v>
      </c>
      <c r="E57" s="313">
        <f>'F2 SAS'!E57+'F2 FHL'!E57+'F2 ETAT-COMMUNAL'!E57</f>
        <v>0</v>
      </c>
      <c r="F57" s="313">
        <f>'F2 SAS'!F57+'F2 FHL'!F57+'F2 ETAT-COMMUNAL'!F57</f>
        <v>0</v>
      </c>
      <c r="G57" s="313">
        <f>'F2 SAS'!G57+'F2 FHL'!G57+'F2 ETAT-COMMUNAL'!G57</f>
        <v>0</v>
      </c>
      <c r="H57" s="313">
        <f>'F2 SAS'!H57+'F2 FHL'!H57+'F2 ETAT-COMMUNAL'!H57</f>
        <v>0</v>
      </c>
      <c r="I57" s="313">
        <f>'F2 SAS'!I57+'F2 FHL'!I57+'F2 ETAT-COMMUNAL'!I57</f>
        <v>0</v>
      </c>
      <c r="J57" s="313">
        <f>'F2 SAS'!J57+'F2 FHL'!J57+'F2 ETAT-COMMUNAL'!J57</f>
        <v>0</v>
      </c>
      <c r="K57" s="313">
        <f>'F2 SAS'!K57+'F2 FHL'!K57+'F2 ETAT-COMMUNAL'!K57</f>
        <v>0</v>
      </c>
      <c r="L57" s="289" t="str">
        <f t="shared" si="12"/>
        <v>OK</v>
      </c>
      <c r="N57" s="313">
        <f>'F2 SAS'!N57+'F2 FHL'!N57+'F2 ETAT-COMMUNAL'!N57</f>
        <v>0</v>
      </c>
      <c r="P57" s="124" t="str">
        <f t="shared" si="13"/>
        <v>OK</v>
      </c>
      <c r="R57" s="130">
        <f t="shared" si="14"/>
        <v>0</v>
      </c>
    </row>
    <row r="58" spans="2:18" ht="15" customHeight="1">
      <c r="B58" s="8"/>
      <c r="C58" s="3" t="str">
        <f>'F2 SAS'!C58</f>
        <v>Salarié non diplômé - Lingère</v>
      </c>
      <c r="D58" s="313">
        <f>'F2 SAS'!D58+'F2 FHL'!D58+'F2 ETAT-COMMUNAL'!D58</f>
        <v>0</v>
      </c>
      <c r="E58" s="313">
        <f>'F2 SAS'!E58+'F2 FHL'!E58+'F2 ETAT-COMMUNAL'!E58</f>
        <v>0</v>
      </c>
      <c r="F58" s="313">
        <f>'F2 SAS'!F58+'F2 FHL'!F58+'F2 ETAT-COMMUNAL'!F58</f>
        <v>0</v>
      </c>
      <c r="G58" s="313">
        <f>'F2 SAS'!G58+'F2 FHL'!G58+'F2 ETAT-COMMUNAL'!G58</f>
        <v>0</v>
      </c>
      <c r="H58" s="313">
        <f>'F2 SAS'!H58+'F2 FHL'!H58+'F2 ETAT-COMMUNAL'!H58</f>
        <v>0</v>
      </c>
      <c r="I58" s="313">
        <f>'F2 SAS'!I58+'F2 FHL'!I58+'F2 ETAT-COMMUNAL'!I58</f>
        <v>0</v>
      </c>
      <c r="J58" s="313">
        <f>'F2 SAS'!J58+'F2 FHL'!J58+'F2 ETAT-COMMUNAL'!J58</f>
        <v>0</v>
      </c>
      <c r="K58" s="313">
        <f>'F2 SAS'!K58+'F2 FHL'!K58+'F2 ETAT-COMMUNAL'!K58</f>
        <v>0</v>
      </c>
      <c r="L58" s="289" t="str">
        <f t="shared" si="12"/>
        <v>OK</v>
      </c>
      <c r="N58" s="313">
        <f>'F2 SAS'!N58+'F2 FHL'!N58+'F2 ETAT-COMMUNAL'!N58</f>
        <v>0</v>
      </c>
      <c r="P58" s="124" t="str">
        <f t="shared" si="13"/>
        <v>OK</v>
      </c>
      <c r="R58" s="130">
        <f t="shared" si="14"/>
        <v>0</v>
      </c>
    </row>
    <row r="59" spans="2:18" ht="15" customHeight="1">
      <c r="B59" s="11"/>
      <c r="C59" s="119" t="str">
        <f>'F2 SAS'!C59</f>
        <v>Salarié non diplômé - Chauffeur</v>
      </c>
      <c r="D59" s="313">
        <f>'F2 SAS'!D59+'F2 FHL'!D59+'F2 ETAT-COMMUNAL'!D59</f>
        <v>0</v>
      </c>
      <c r="E59" s="313">
        <f>'F2 SAS'!E59+'F2 FHL'!E59+'F2 ETAT-COMMUNAL'!E59</f>
        <v>0</v>
      </c>
      <c r="F59" s="313">
        <f>'F2 SAS'!F59+'F2 FHL'!F59+'F2 ETAT-COMMUNAL'!F59</f>
        <v>0</v>
      </c>
      <c r="G59" s="313">
        <f>'F2 SAS'!G59+'F2 FHL'!G59+'F2 ETAT-COMMUNAL'!G59</f>
        <v>0</v>
      </c>
      <c r="H59" s="313">
        <f>'F2 SAS'!H59+'F2 FHL'!H59+'F2 ETAT-COMMUNAL'!H59</f>
        <v>0</v>
      </c>
      <c r="I59" s="313">
        <f>'F2 SAS'!I59+'F2 FHL'!I59+'F2 ETAT-COMMUNAL'!I59</f>
        <v>0</v>
      </c>
      <c r="J59" s="313">
        <f>'F2 SAS'!J59+'F2 FHL'!J59+'F2 ETAT-COMMUNAL'!J59</f>
        <v>0</v>
      </c>
      <c r="K59" s="313">
        <f>'F2 SAS'!K59+'F2 FHL'!K59+'F2 ETAT-COMMUNAL'!K59</f>
        <v>0</v>
      </c>
      <c r="L59" s="289" t="str">
        <f t="shared" si="12"/>
        <v>OK</v>
      </c>
      <c r="N59" s="313">
        <f>'F2 SAS'!N59+'F2 FHL'!N59+'F2 ETAT-COMMUNAL'!N59</f>
        <v>0</v>
      </c>
      <c r="P59" s="124" t="str">
        <f t="shared" si="13"/>
        <v>OK</v>
      </c>
      <c r="R59" s="130">
        <f t="shared" si="14"/>
        <v>0</v>
      </c>
    </row>
    <row r="60" spans="2:18" ht="15" customHeight="1">
      <c r="D60" s="68"/>
      <c r="E60" s="68"/>
      <c r="F60" s="68"/>
      <c r="G60" s="68"/>
      <c r="H60" s="68"/>
      <c r="I60" s="68"/>
      <c r="J60" s="68"/>
      <c r="K60" s="68"/>
      <c r="N60" s="128"/>
      <c r="P60" s="16"/>
      <c r="R60" s="128"/>
    </row>
    <row r="61" spans="2:18" ht="15" customHeight="1">
      <c r="B61" s="7" t="s">
        <v>1501</v>
      </c>
      <c r="C61" s="18"/>
      <c r="D61" s="63">
        <f t="shared" ref="D61:F61" si="15">SUM(D17:D59)</f>
        <v>0</v>
      </c>
      <c r="E61" s="63">
        <f t="shared" si="15"/>
        <v>0</v>
      </c>
      <c r="F61" s="63">
        <f t="shared" si="15"/>
        <v>0</v>
      </c>
      <c r="G61" s="63">
        <f t="shared" ref="G61:K61" si="16">SUM(G17:G59)</f>
        <v>0</v>
      </c>
      <c r="H61" s="63">
        <f t="shared" si="16"/>
        <v>0</v>
      </c>
      <c r="I61" s="63">
        <f t="shared" si="16"/>
        <v>0</v>
      </c>
      <c r="J61" s="63">
        <f t="shared" si="16"/>
        <v>0</v>
      </c>
      <c r="K61" s="63">
        <f t="shared" si="16"/>
        <v>0</v>
      </c>
      <c r="L61" s="289" t="str">
        <f>IF(D61=0,"OK",IF(AND(D61&gt;0,K61&lt;&gt;"",K61=INT(K61),INT(K61)&gt;=D61),"OK","erreur"))</f>
        <v>OK</v>
      </c>
      <c r="N61" s="63">
        <f>SUM(N17:N59)</f>
        <v>0</v>
      </c>
      <c r="P61" s="124" t="str">
        <f>IF(D61="",IF(N61="","OK","erreur"),IF(N61&lt;&gt;"","OK","erreur"))</f>
        <v>OK</v>
      </c>
      <c r="R61" s="63">
        <f>+D71</f>
        <v>0</v>
      </c>
    </row>
    <row r="62" spans="2:18" ht="15" customHeight="1">
      <c r="B62" s="120"/>
      <c r="D62" s="121"/>
      <c r="E62" s="129"/>
      <c r="F62" s="129"/>
      <c r="G62" s="129"/>
      <c r="H62" s="129"/>
      <c r="I62" s="129"/>
      <c r="J62" s="129"/>
      <c r="N62" s="131"/>
    </row>
    <row r="63" spans="2:18" ht="15" customHeight="1">
      <c r="B63" s="294" t="s">
        <v>1502</v>
      </c>
      <c r="C63" s="295"/>
      <c r="D63" s="296">
        <f>'F2 SAS'!D63+'F2 FHL'!D63+'F2 ETAT-COMMUNAL'!D63</f>
        <v>0</v>
      </c>
    </row>
    <row r="64" spans="2:18" ht="15" customHeight="1" thickBot="1">
      <c r="B64" s="283"/>
      <c r="C64" s="283"/>
      <c r="D64" s="283"/>
      <c r="H64"/>
      <c r="I64"/>
      <c r="J64"/>
      <c r="K64"/>
      <c r="L64"/>
      <c r="M64"/>
      <c r="N64"/>
    </row>
    <row r="65" spans="2:14" ht="15" customHeight="1">
      <c r="B65" s="419" t="s">
        <v>1503</v>
      </c>
      <c r="C65" s="420"/>
      <c r="D65" s="438">
        <f>'F2 SAS'!D65+'F2 FHL'!D65+'F2 ETAT-COMMUNAL'!D65</f>
        <v>0</v>
      </c>
      <c r="H65"/>
      <c r="I65"/>
      <c r="J65"/>
      <c r="K65"/>
      <c r="L65"/>
      <c r="M65"/>
      <c r="N65"/>
    </row>
    <row r="66" spans="2:14" ht="15" customHeight="1" thickBot="1">
      <c r="B66" s="421"/>
      <c r="C66" s="422"/>
      <c r="D66" s="439">
        <f>'F2 SAS'!D66+'F2 FHL'!D66+'F2 ETAT-COMMUNAL'!D66</f>
        <v>0</v>
      </c>
      <c r="H66"/>
      <c r="I66"/>
      <c r="J66"/>
      <c r="K66"/>
      <c r="L66"/>
      <c r="M66"/>
      <c r="N66"/>
    </row>
    <row r="67" spans="2:14" ht="15" customHeight="1" thickBot="1">
      <c r="B67" s="301"/>
      <c r="C67" s="301"/>
      <c r="D67" s="298"/>
      <c r="H67"/>
      <c r="I67"/>
      <c r="J67"/>
      <c r="K67"/>
      <c r="L67"/>
      <c r="M67"/>
      <c r="N67"/>
    </row>
    <row r="68" spans="2:14" ht="15" customHeight="1">
      <c r="B68" s="419" t="s">
        <v>1505</v>
      </c>
      <c r="C68" s="420"/>
      <c r="D68" s="438">
        <f>'F2 SAS'!D68+'F2 FHL'!D68+'F2 ETAT-COMMUNAL'!D68</f>
        <v>0</v>
      </c>
      <c r="H68"/>
      <c r="I68"/>
      <c r="J68"/>
      <c r="K68"/>
      <c r="L68"/>
      <c r="M68"/>
      <c r="N68"/>
    </row>
    <row r="69" spans="2:14" ht="15" customHeight="1" thickBot="1">
      <c r="B69" s="421"/>
      <c r="C69" s="422"/>
      <c r="D69" s="439">
        <f>'F2 SAS'!D69+'F2 FHL'!D69+'F2 ETAT-COMMUNAL'!D69</f>
        <v>0</v>
      </c>
      <c r="H69"/>
      <c r="I69"/>
      <c r="J69"/>
      <c r="K69"/>
      <c r="L69"/>
      <c r="M69"/>
      <c r="N69"/>
    </row>
    <row r="70" spans="2:14" ht="15" customHeight="1">
      <c r="H70"/>
      <c r="I70"/>
      <c r="J70"/>
      <c r="K70"/>
      <c r="L70"/>
      <c r="M70"/>
      <c r="N70"/>
    </row>
    <row r="71" spans="2:14" ht="15" customHeight="1">
      <c r="B71" s="294" t="s">
        <v>1507</v>
      </c>
      <c r="C71" s="303"/>
      <c r="D71" s="296">
        <f>'F2 SAS'!D71+'F2 FHL'!D71+'F2 ETAT-COMMUNAL'!D71</f>
        <v>0</v>
      </c>
      <c r="H71"/>
      <c r="I71"/>
      <c r="J71"/>
      <c r="K71"/>
      <c r="L71"/>
      <c r="M71"/>
      <c r="N71"/>
    </row>
    <row r="72" spans="2:14" ht="15" customHeight="1">
      <c r="H72"/>
      <c r="I72"/>
      <c r="J72"/>
      <c r="K72"/>
      <c r="L72"/>
      <c r="M72"/>
      <c r="N72"/>
    </row>
  </sheetData>
  <sheetProtection selectLockedCells="1"/>
  <mergeCells count="21">
    <mergeCell ref="B68:C69"/>
    <mergeCell ref="D68:D69"/>
    <mergeCell ref="K12:K14"/>
    <mergeCell ref="L12:L14"/>
    <mergeCell ref="N12:N14"/>
    <mergeCell ref="H12:H14"/>
    <mergeCell ref="P12:P14"/>
    <mergeCell ref="R12:R14"/>
    <mergeCell ref="B65:C66"/>
    <mergeCell ref="D65:D66"/>
    <mergeCell ref="B2:R2"/>
    <mergeCell ref="B4:R4"/>
    <mergeCell ref="B5:R5"/>
    <mergeCell ref="D7:N7"/>
    <mergeCell ref="B8:C8"/>
    <mergeCell ref="D12:D14"/>
    <mergeCell ref="E12:E14"/>
    <mergeCell ref="F12:F14"/>
    <mergeCell ref="I12:I14"/>
    <mergeCell ref="J12:J14"/>
    <mergeCell ref="G12:G14"/>
  </mergeCells>
  <conditionalFormatting sqref="B2">
    <cfRule type="expression" dxfId="40" priority="5">
      <formula>$T$2="OK"</formula>
    </cfRule>
    <cfRule type="expression" dxfId="39" priority="6">
      <formula>$T$2="NOK"</formula>
    </cfRule>
  </conditionalFormatting>
  <conditionalFormatting sqref="R31 R38 R44 P61 P17:P59">
    <cfRule type="containsText" dxfId="38" priority="13" stopIfTrue="1" operator="containsText" text="ok">
      <formula>NOT(ISERROR(SEARCH("ok",P17)))</formula>
    </cfRule>
  </conditionalFormatting>
  <conditionalFormatting sqref="R31 R38 R44 P17:P61">
    <cfRule type="cellIs" dxfId="37" priority="12" stopIfTrue="1" operator="equal">
      <formula>"erreur"</formula>
    </cfRule>
  </conditionalFormatting>
  <conditionalFormatting sqref="R31 R38 R44 P61 P17:P59">
    <cfRule type="containsText" dxfId="36" priority="11" stopIfTrue="1" operator="containsText" text="erreur">
      <formula>NOT(ISERROR(SEARCH("erreur",P17)))</formula>
    </cfRule>
  </conditionalFormatting>
  <conditionalFormatting sqref="P32:P37 P54:P59 P39:P43 P45:P52 P61 P17:P30">
    <cfRule type="containsText" dxfId="35" priority="10" stopIfTrue="1" operator="containsText" text="OK">
      <formula>NOT(ISERROR(SEARCH("OK",P17)))</formula>
    </cfRule>
  </conditionalFormatting>
  <conditionalFormatting sqref="R53">
    <cfRule type="containsText" dxfId="34" priority="9" stopIfTrue="1" operator="containsText" text="ok">
      <formula>NOT(ISERROR(SEARCH("ok",R53)))</formula>
    </cfRule>
  </conditionalFormatting>
  <conditionalFormatting sqref="R53">
    <cfRule type="cellIs" dxfId="33" priority="8" stopIfTrue="1" operator="equal">
      <formula>"erreur"</formula>
    </cfRule>
  </conditionalFormatting>
  <conditionalFormatting sqref="R53">
    <cfRule type="containsText" dxfId="32" priority="7" stopIfTrue="1" operator="containsText" text="erreur">
      <formula>NOT(ISERROR(SEARCH("erreur",R53)))</formula>
    </cfRule>
  </conditionalFormatting>
  <conditionalFormatting sqref="L17:L59">
    <cfRule type="containsText" dxfId="31" priority="4" stopIfTrue="1" operator="containsText" text="erreur">
      <formula>NOT(ISERROR(SEARCH("erreur",L17)))</formula>
    </cfRule>
  </conditionalFormatting>
  <conditionalFormatting sqref="L32:L37 L39:L43 L45:L52 L54:L59 L17:L30">
    <cfRule type="containsText" dxfId="30" priority="3" stopIfTrue="1" operator="containsText" text="OK">
      <formula>NOT(ISERROR(SEARCH("OK",L17)))</formula>
    </cfRule>
  </conditionalFormatting>
  <conditionalFormatting sqref="L61">
    <cfRule type="containsText" dxfId="29" priority="2" stopIfTrue="1" operator="containsText" text="erreur">
      <formula>NOT(ISERROR(SEARCH("erreur",L61)))</formula>
    </cfRule>
  </conditionalFormatting>
  <conditionalFormatting sqref="L61">
    <cfRule type="containsText" dxfId="28" priority="1" stopIfTrue="1" operator="containsText" text="OK">
      <formula>NOT(ISERROR(SEARCH("OK",L61)))</formula>
    </cfRule>
  </conditionalFormatting>
  <dataValidations count="1">
    <dataValidation type="decimal" operator="greaterThanOrEqual" showInputMessage="1" showErrorMessage="1" error="Le montant doit être supérieur ou égal à 0" sqref="D65 E68:G69 D68 E65:G66">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5"/>
  <sheetViews>
    <sheetView showGridLines="0" zoomScaleNormal="100" workbookViewId="0">
      <selection activeCell="B2" sqref="B2:Q2"/>
    </sheetView>
  </sheetViews>
  <sheetFormatPr defaultColWidth="11.42578125" defaultRowHeight="15" customHeight="1"/>
  <cols>
    <col min="1" max="2" width="2.85546875" style="1" customWidth="1"/>
    <col min="3" max="3" width="37.140625" style="1" customWidth="1"/>
    <col min="4" max="17" width="8.5703125" style="1" customWidth="1"/>
    <col min="18" max="18" width="2.85546875" style="1" customWidth="1"/>
    <col min="19" max="16384" width="11.42578125" style="1"/>
  </cols>
  <sheetData>
    <row r="1" spans="2:18" ht="15" customHeight="1" thickBot="1"/>
    <row r="2" spans="2:18" s="16" customFormat="1" ht="60" customHeight="1" thickBot="1">
      <c r="B2" s="440" t="s">
        <v>1575</v>
      </c>
      <c r="C2" s="441"/>
      <c r="D2" s="441"/>
      <c r="E2" s="441"/>
      <c r="F2" s="441"/>
      <c r="G2" s="441"/>
      <c r="H2" s="441"/>
      <c r="I2" s="441"/>
      <c r="J2" s="441"/>
      <c r="K2" s="441"/>
      <c r="L2" s="441"/>
      <c r="M2" s="441"/>
      <c r="N2" s="441"/>
      <c r="O2" s="441"/>
      <c r="P2" s="441"/>
      <c r="Q2" s="442"/>
      <c r="R2" s="67"/>
    </row>
    <row r="4" spans="2:18" ht="15" customHeight="1">
      <c r="B4" s="9" t="s">
        <v>16</v>
      </c>
      <c r="C4" s="62"/>
      <c r="D4" s="408">
        <f>'F1'!C7</f>
        <v>0</v>
      </c>
      <c r="E4" s="409"/>
      <c r="F4" s="409"/>
      <c r="G4" s="409"/>
      <c r="H4" s="409"/>
      <c r="I4" s="409"/>
      <c r="J4" s="409"/>
      <c r="K4" s="409"/>
      <c r="L4" s="409"/>
      <c r="M4" s="409"/>
      <c r="N4" s="409"/>
      <c r="O4" s="409"/>
      <c r="P4" s="409"/>
      <c r="Q4" s="410"/>
    </row>
    <row r="5" spans="2:18" ht="15" customHeight="1">
      <c r="B5" s="112"/>
      <c r="C5" s="3"/>
      <c r="D5" s="113"/>
      <c r="E5" s="113"/>
      <c r="F5" s="113"/>
      <c r="G5" s="113"/>
      <c r="H5" s="113"/>
      <c r="I5" s="113"/>
      <c r="J5" s="113"/>
      <c r="K5" s="113"/>
      <c r="L5" s="113"/>
      <c r="M5" s="113"/>
      <c r="N5" s="113"/>
      <c r="O5" s="113"/>
      <c r="P5" s="113"/>
      <c r="Q5" s="113"/>
    </row>
    <row r="6" spans="2:18" s="16" customFormat="1" ht="15" customHeight="1">
      <c r="B6" s="2"/>
      <c r="C6" s="2"/>
      <c r="D6" s="445" t="s">
        <v>72</v>
      </c>
      <c r="E6" s="446"/>
      <c r="F6" s="446"/>
      <c r="G6" s="446"/>
      <c r="H6" s="446"/>
      <c r="I6" s="446"/>
      <c r="J6" s="447"/>
      <c r="K6" s="445" t="s">
        <v>73</v>
      </c>
      <c r="L6" s="446"/>
      <c r="M6" s="446"/>
      <c r="N6" s="446"/>
      <c r="O6" s="446"/>
      <c r="P6" s="446"/>
      <c r="Q6" s="447"/>
    </row>
    <row r="7" spans="2:18" s="16" customFormat="1" ht="15" customHeight="1">
      <c r="B7" s="2"/>
      <c r="C7" s="2"/>
      <c r="D7" s="114" t="s">
        <v>74</v>
      </c>
      <c r="E7" s="114" t="s">
        <v>75</v>
      </c>
      <c r="F7" s="114" t="s">
        <v>76</v>
      </c>
      <c r="G7" s="114" t="s">
        <v>77</v>
      </c>
      <c r="H7" s="114" t="s">
        <v>78</v>
      </c>
      <c r="I7" s="114" t="s">
        <v>79</v>
      </c>
      <c r="J7" s="115" t="s">
        <v>15</v>
      </c>
      <c r="K7" s="114" t="s">
        <v>74</v>
      </c>
      <c r="L7" s="114" t="s">
        <v>75</v>
      </c>
      <c r="M7" s="114" t="s">
        <v>76</v>
      </c>
      <c r="N7" s="114" t="s">
        <v>77</v>
      </c>
      <c r="O7" s="114" t="s">
        <v>78</v>
      </c>
      <c r="P7" s="114" t="s">
        <v>79</v>
      </c>
      <c r="Q7" s="115" t="s">
        <v>15</v>
      </c>
    </row>
    <row r="8" spans="2:18" ht="15" customHeight="1">
      <c r="B8" s="4" t="s">
        <v>17</v>
      </c>
      <c r="C8" s="5"/>
      <c r="D8" s="19"/>
      <c r="E8" s="19"/>
      <c r="F8" s="19"/>
      <c r="G8" s="19"/>
      <c r="H8" s="19"/>
      <c r="I8" s="19"/>
      <c r="J8" s="19"/>
      <c r="K8" s="19"/>
      <c r="L8" s="19"/>
      <c r="M8" s="19"/>
      <c r="N8" s="19"/>
      <c r="O8" s="19"/>
      <c r="P8" s="19"/>
      <c r="Q8" s="19"/>
    </row>
    <row r="9" spans="2:18" ht="15" customHeight="1">
      <c r="B9" s="4"/>
      <c r="C9" s="17" t="s">
        <v>0</v>
      </c>
      <c r="D9" s="19"/>
      <c r="E9" s="19"/>
      <c r="F9" s="19"/>
      <c r="G9" s="19"/>
      <c r="H9" s="19"/>
      <c r="I9" s="19"/>
      <c r="J9" s="19"/>
      <c r="K9" s="19"/>
      <c r="L9" s="19"/>
      <c r="M9" s="19"/>
      <c r="N9" s="19"/>
      <c r="O9" s="19"/>
      <c r="P9" s="19"/>
      <c r="Q9" s="19"/>
    </row>
    <row r="10" spans="2:18" ht="15" customHeight="1">
      <c r="B10" s="116"/>
      <c r="C10" s="2" t="str">
        <f>+'F2 TOTAL'!C17</f>
        <v xml:space="preserve">Médecin </v>
      </c>
      <c r="D10" s="117"/>
      <c r="E10" s="117"/>
      <c r="F10" s="117"/>
      <c r="G10" s="117"/>
      <c r="H10" s="117"/>
      <c r="I10" s="117"/>
      <c r="J10" s="117">
        <f>SUM(D10:I10)</f>
        <v>0</v>
      </c>
      <c r="K10" s="117"/>
      <c r="L10" s="117"/>
      <c r="M10" s="117"/>
      <c r="N10" s="117"/>
      <c r="O10" s="117"/>
      <c r="P10" s="117"/>
      <c r="Q10" s="117">
        <f>SUM(K10:P10)</f>
        <v>0</v>
      </c>
    </row>
    <row r="11" spans="2:18" ht="15" customHeight="1">
      <c r="B11" s="6"/>
      <c r="C11" s="2" t="str">
        <f>+'F2 TOTAL'!C18</f>
        <v>Licencié en sciences hospitalières</v>
      </c>
      <c r="D11" s="117"/>
      <c r="E11" s="117"/>
      <c r="F11" s="117"/>
      <c r="G11" s="117"/>
      <c r="H11" s="117"/>
      <c r="I11" s="117"/>
      <c r="J11" s="117">
        <f t="shared" ref="J11:J23" si="0">SUM(D11:I11)</f>
        <v>0</v>
      </c>
      <c r="K11" s="117"/>
      <c r="L11" s="117"/>
      <c r="M11" s="117"/>
      <c r="N11" s="117"/>
      <c r="O11" s="117"/>
      <c r="P11" s="117"/>
      <c r="Q11" s="117">
        <f t="shared" ref="Q11:Q23" si="1">SUM(K11:P11)</f>
        <v>0</v>
      </c>
    </row>
    <row r="12" spans="2:18" ht="15" customHeight="1">
      <c r="B12" s="6"/>
      <c r="C12" s="2" t="str">
        <f>+'F2 TOTAL'!C19</f>
        <v>Infirmier hospitalier gradué</v>
      </c>
      <c r="D12" s="117"/>
      <c r="E12" s="117"/>
      <c r="F12" s="117"/>
      <c r="G12" s="117"/>
      <c r="H12" s="117"/>
      <c r="I12" s="117"/>
      <c r="J12" s="117">
        <f t="shared" si="0"/>
        <v>0</v>
      </c>
      <c r="K12" s="117"/>
      <c r="L12" s="117"/>
      <c r="M12" s="117"/>
      <c r="N12" s="117"/>
      <c r="O12" s="117"/>
      <c r="P12" s="117"/>
      <c r="Q12" s="117">
        <f t="shared" si="1"/>
        <v>0</v>
      </c>
    </row>
    <row r="13" spans="2:18" ht="15" customHeight="1">
      <c r="B13" s="6"/>
      <c r="C13" s="2" t="str">
        <f>+'F2 TOTAL'!C20</f>
        <v>Assistant social</v>
      </c>
      <c r="D13" s="117"/>
      <c r="E13" s="117"/>
      <c r="F13" s="117"/>
      <c r="G13" s="117"/>
      <c r="H13" s="117"/>
      <c r="I13" s="117"/>
      <c r="J13" s="117">
        <f t="shared" si="0"/>
        <v>0</v>
      </c>
      <c r="K13" s="117"/>
      <c r="L13" s="117"/>
      <c r="M13" s="117"/>
      <c r="N13" s="117"/>
      <c r="O13" s="117"/>
      <c r="P13" s="117"/>
      <c r="Q13" s="117">
        <f t="shared" si="1"/>
        <v>0</v>
      </c>
    </row>
    <row r="14" spans="2:18" ht="15" customHeight="1">
      <c r="B14" s="6"/>
      <c r="C14" s="2" t="str">
        <f>+'F2 TOTAL'!C21</f>
        <v>Ergothérapeute</v>
      </c>
      <c r="D14" s="117"/>
      <c r="E14" s="117"/>
      <c r="F14" s="117"/>
      <c r="G14" s="117"/>
      <c r="H14" s="117"/>
      <c r="I14" s="117"/>
      <c r="J14" s="117">
        <f t="shared" si="0"/>
        <v>0</v>
      </c>
      <c r="K14" s="117"/>
      <c r="L14" s="117"/>
      <c r="M14" s="117"/>
      <c r="N14" s="117"/>
      <c r="O14" s="117"/>
      <c r="P14" s="117"/>
      <c r="Q14" s="117">
        <f t="shared" si="1"/>
        <v>0</v>
      </c>
    </row>
    <row r="15" spans="2:18" ht="15" customHeight="1">
      <c r="B15" s="6"/>
      <c r="C15" s="2" t="str">
        <f>+'F2 TOTAL'!C22</f>
        <v>Kinésithérapeute</v>
      </c>
      <c r="D15" s="117"/>
      <c r="E15" s="117"/>
      <c r="F15" s="117"/>
      <c r="G15" s="117"/>
      <c r="H15" s="117"/>
      <c r="I15" s="117"/>
      <c r="J15" s="117">
        <f t="shared" si="0"/>
        <v>0</v>
      </c>
      <c r="K15" s="117"/>
      <c r="L15" s="117"/>
      <c r="M15" s="117"/>
      <c r="N15" s="117"/>
      <c r="O15" s="117"/>
      <c r="P15" s="117"/>
      <c r="Q15" s="117">
        <f t="shared" si="1"/>
        <v>0</v>
      </c>
    </row>
    <row r="16" spans="2:18" ht="15" customHeight="1">
      <c r="B16" s="6"/>
      <c r="C16" s="2" t="str">
        <f>+'F2 TOTAL'!C23</f>
        <v>Psychomotricien</v>
      </c>
      <c r="D16" s="117"/>
      <c r="E16" s="117"/>
      <c r="F16" s="117"/>
      <c r="G16" s="117"/>
      <c r="H16" s="117"/>
      <c r="I16" s="117"/>
      <c r="J16" s="117">
        <f t="shared" si="0"/>
        <v>0</v>
      </c>
      <c r="K16" s="117"/>
      <c r="L16" s="117"/>
      <c r="M16" s="117"/>
      <c r="N16" s="117"/>
      <c r="O16" s="117"/>
      <c r="P16" s="117"/>
      <c r="Q16" s="117">
        <f t="shared" si="1"/>
        <v>0</v>
      </c>
    </row>
    <row r="17" spans="2:17" ht="15" customHeight="1">
      <c r="B17" s="6"/>
      <c r="C17" s="2" t="str">
        <f>+'F2 TOTAL'!C24</f>
        <v>Pédagogue curatif</v>
      </c>
      <c r="D17" s="117"/>
      <c r="E17" s="117"/>
      <c r="F17" s="117"/>
      <c r="G17" s="117"/>
      <c r="H17" s="117"/>
      <c r="I17" s="117"/>
      <c r="J17" s="117">
        <f t="shared" si="0"/>
        <v>0</v>
      </c>
      <c r="K17" s="117"/>
      <c r="L17" s="117"/>
      <c r="M17" s="117"/>
      <c r="N17" s="117"/>
      <c r="O17" s="117"/>
      <c r="P17" s="117"/>
      <c r="Q17" s="117">
        <f t="shared" si="1"/>
        <v>0</v>
      </c>
    </row>
    <row r="18" spans="2:17" ht="15" customHeight="1">
      <c r="B18" s="6"/>
      <c r="C18" s="2" t="str">
        <f>+'F2 TOTAL'!C25</f>
        <v>Diététicien</v>
      </c>
      <c r="D18" s="117"/>
      <c r="E18" s="117"/>
      <c r="F18" s="117"/>
      <c r="G18" s="117"/>
      <c r="H18" s="117"/>
      <c r="I18" s="117"/>
      <c r="J18" s="117">
        <f t="shared" si="0"/>
        <v>0</v>
      </c>
      <c r="K18" s="117"/>
      <c r="L18" s="117"/>
      <c r="M18" s="117"/>
      <c r="N18" s="117"/>
      <c r="O18" s="117"/>
      <c r="P18" s="117"/>
      <c r="Q18" s="117">
        <f t="shared" si="1"/>
        <v>0</v>
      </c>
    </row>
    <row r="19" spans="2:17" ht="15" customHeight="1">
      <c r="B19" s="6"/>
      <c r="C19" s="2" t="str">
        <f>+'F2 TOTAL'!C26</f>
        <v>Orthophoniste</v>
      </c>
      <c r="D19" s="117"/>
      <c r="E19" s="117"/>
      <c r="F19" s="117"/>
      <c r="G19" s="117"/>
      <c r="H19" s="117"/>
      <c r="I19" s="117"/>
      <c r="J19" s="117">
        <f t="shared" ref="J19" si="2">SUM(D19:I19)</f>
        <v>0</v>
      </c>
      <c r="K19" s="117"/>
      <c r="L19" s="117"/>
      <c r="M19" s="117"/>
      <c r="N19" s="117"/>
      <c r="O19" s="117"/>
      <c r="P19" s="117"/>
      <c r="Q19" s="117">
        <f t="shared" ref="Q19" si="3">SUM(K19:P19)</f>
        <v>0</v>
      </c>
    </row>
    <row r="20" spans="2:17" ht="15" customHeight="1">
      <c r="B20" s="6"/>
      <c r="C20" s="2" t="str">
        <f>+'F2 TOTAL'!C27</f>
        <v>Infirmier anesthésiste / masseur</v>
      </c>
      <c r="D20" s="117"/>
      <c r="E20" s="117"/>
      <c r="F20" s="117"/>
      <c r="G20" s="117"/>
      <c r="H20" s="117"/>
      <c r="I20" s="117"/>
      <c r="J20" s="117">
        <f t="shared" si="0"/>
        <v>0</v>
      </c>
      <c r="K20" s="117"/>
      <c r="L20" s="117"/>
      <c r="M20" s="117"/>
      <c r="N20" s="117"/>
      <c r="O20" s="117"/>
      <c r="P20" s="117"/>
      <c r="Q20" s="117">
        <f t="shared" si="1"/>
        <v>0</v>
      </c>
    </row>
    <row r="21" spans="2:17" ht="15" customHeight="1">
      <c r="B21" s="6"/>
      <c r="C21" s="2" t="str">
        <f>+'F2 TOTAL'!C28</f>
        <v>Infirmier psychiatrique</v>
      </c>
      <c r="D21" s="117"/>
      <c r="E21" s="117"/>
      <c r="F21" s="117"/>
      <c r="G21" s="117"/>
      <c r="H21" s="117"/>
      <c r="I21" s="117"/>
      <c r="J21" s="117">
        <f t="shared" si="0"/>
        <v>0</v>
      </c>
      <c r="K21" s="117"/>
      <c r="L21" s="117"/>
      <c r="M21" s="117"/>
      <c r="N21" s="117"/>
      <c r="O21" s="117"/>
      <c r="P21" s="117"/>
      <c r="Q21" s="117">
        <f t="shared" si="1"/>
        <v>0</v>
      </c>
    </row>
    <row r="22" spans="2:17" ht="15" customHeight="1">
      <c r="B22" s="6"/>
      <c r="C22" s="2" t="str">
        <f>+'F2 TOTAL'!C29</f>
        <v>Infirmier</v>
      </c>
      <c r="D22" s="117"/>
      <c r="E22" s="117"/>
      <c r="F22" s="117"/>
      <c r="G22" s="117"/>
      <c r="H22" s="117"/>
      <c r="I22" s="117"/>
      <c r="J22" s="117">
        <f t="shared" si="0"/>
        <v>0</v>
      </c>
      <c r="K22" s="117"/>
      <c r="L22" s="117"/>
      <c r="M22" s="117"/>
      <c r="N22" s="117"/>
      <c r="O22" s="117"/>
      <c r="P22" s="117"/>
      <c r="Q22" s="117">
        <f t="shared" si="1"/>
        <v>0</v>
      </c>
    </row>
    <row r="23" spans="2:17" ht="15" customHeight="1">
      <c r="B23" s="6"/>
      <c r="C23" s="3" t="str">
        <f>+'F2 TOTAL'!C30</f>
        <v>Aide soignant</v>
      </c>
      <c r="D23" s="117"/>
      <c r="E23" s="117"/>
      <c r="F23" s="117"/>
      <c r="G23" s="117"/>
      <c r="H23" s="117"/>
      <c r="I23" s="117"/>
      <c r="J23" s="117">
        <f t="shared" si="0"/>
        <v>0</v>
      </c>
      <c r="K23" s="117"/>
      <c r="L23" s="117"/>
      <c r="M23" s="117"/>
      <c r="N23" s="117"/>
      <c r="O23" s="117"/>
      <c r="P23" s="117"/>
      <c r="Q23" s="117">
        <f t="shared" si="1"/>
        <v>0</v>
      </c>
    </row>
    <row r="24" spans="2:17" ht="15" customHeight="1">
      <c r="B24" s="4"/>
      <c r="C24" s="17" t="s">
        <v>1</v>
      </c>
      <c r="D24" s="118"/>
      <c r="E24" s="118"/>
      <c r="F24" s="118"/>
      <c r="G24" s="118"/>
      <c r="H24" s="118"/>
      <c r="I24" s="118"/>
      <c r="J24" s="118"/>
      <c r="K24" s="118"/>
      <c r="L24" s="118"/>
      <c r="M24" s="118"/>
      <c r="N24" s="118"/>
      <c r="O24" s="118"/>
      <c r="P24" s="118"/>
      <c r="Q24" s="118"/>
    </row>
    <row r="25" spans="2:17" ht="15" customHeight="1">
      <c r="B25" s="6"/>
      <c r="C25" s="2" t="str">
        <f>+'F2 TOTAL'!C32</f>
        <v>Universitaire psychologue</v>
      </c>
      <c r="D25" s="117"/>
      <c r="E25" s="117"/>
      <c r="F25" s="117"/>
      <c r="G25" s="117"/>
      <c r="H25" s="117"/>
      <c r="I25" s="117"/>
      <c r="J25" s="117">
        <f t="shared" ref="J25:J30" si="4">SUM(D25:I25)</f>
        <v>0</v>
      </c>
      <c r="K25" s="117"/>
      <c r="L25" s="117"/>
      <c r="M25" s="117"/>
      <c r="N25" s="117"/>
      <c r="O25" s="117"/>
      <c r="P25" s="117"/>
      <c r="Q25" s="117">
        <f t="shared" ref="Q25:Q30" si="5">SUM(K25:P25)</f>
        <v>0</v>
      </c>
    </row>
    <row r="26" spans="2:17" ht="15" customHeight="1">
      <c r="B26" s="6"/>
      <c r="C26" s="2" t="str">
        <f>+'F2 TOTAL'!C33</f>
        <v>Educateur gradué</v>
      </c>
      <c r="D26" s="117"/>
      <c r="E26" s="117"/>
      <c r="F26" s="117"/>
      <c r="G26" s="117"/>
      <c r="H26" s="117"/>
      <c r="I26" s="117"/>
      <c r="J26" s="117">
        <f t="shared" si="4"/>
        <v>0</v>
      </c>
      <c r="K26" s="117"/>
      <c r="L26" s="117"/>
      <c r="M26" s="117"/>
      <c r="N26" s="117"/>
      <c r="O26" s="117"/>
      <c r="P26" s="117"/>
      <c r="Q26" s="117">
        <f t="shared" si="5"/>
        <v>0</v>
      </c>
    </row>
    <row r="27" spans="2:17" ht="15" customHeight="1">
      <c r="B27" s="6"/>
      <c r="C27" s="2" t="str">
        <f>+'F2 TOTAL'!C34</f>
        <v>Educateur instructeur (bac)</v>
      </c>
      <c r="D27" s="117"/>
      <c r="E27" s="117"/>
      <c r="F27" s="117"/>
      <c r="G27" s="117"/>
      <c r="H27" s="117"/>
      <c r="I27" s="117"/>
      <c r="J27" s="117">
        <f t="shared" si="4"/>
        <v>0</v>
      </c>
      <c r="K27" s="117"/>
      <c r="L27" s="117"/>
      <c r="M27" s="117"/>
      <c r="N27" s="117"/>
      <c r="O27" s="117"/>
      <c r="P27" s="117"/>
      <c r="Q27" s="117">
        <f t="shared" si="5"/>
        <v>0</v>
      </c>
    </row>
    <row r="28" spans="2:17" ht="15" customHeight="1">
      <c r="B28" s="6"/>
      <c r="C28" s="2" t="str">
        <f>+'F2 TOTAL'!C35</f>
        <v>Educateur diplômé</v>
      </c>
      <c r="D28" s="117"/>
      <c r="E28" s="117"/>
      <c r="F28" s="117"/>
      <c r="G28" s="117"/>
      <c r="H28" s="117"/>
      <c r="I28" s="117"/>
      <c r="J28" s="117">
        <f t="shared" si="4"/>
        <v>0</v>
      </c>
      <c r="K28" s="117"/>
      <c r="L28" s="117"/>
      <c r="M28" s="117"/>
      <c r="N28" s="117"/>
      <c r="O28" s="117"/>
      <c r="P28" s="117"/>
      <c r="Q28" s="117">
        <f t="shared" si="5"/>
        <v>0</v>
      </c>
    </row>
    <row r="29" spans="2:17" ht="15" customHeight="1">
      <c r="B29" s="6"/>
      <c r="C29" s="2" t="str">
        <f>+'F2 TOTAL'!C36</f>
        <v>Educateur instructeur</v>
      </c>
      <c r="D29" s="117"/>
      <c r="E29" s="117"/>
      <c r="F29" s="117"/>
      <c r="G29" s="117"/>
      <c r="H29" s="117"/>
      <c r="I29" s="117"/>
      <c r="J29" s="117">
        <f t="shared" si="4"/>
        <v>0</v>
      </c>
      <c r="K29" s="117"/>
      <c r="L29" s="117"/>
      <c r="M29" s="117"/>
      <c r="N29" s="117"/>
      <c r="O29" s="117"/>
      <c r="P29" s="117"/>
      <c r="Q29" s="117">
        <f t="shared" si="5"/>
        <v>0</v>
      </c>
    </row>
    <row r="30" spans="2:17" ht="15" customHeight="1">
      <c r="B30" s="6"/>
      <c r="C30" s="2" t="str">
        <f>+'F2 TOTAL'!C37</f>
        <v>Employé non diplômé</v>
      </c>
      <c r="D30" s="117"/>
      <c r="E30" s="117"/>
      <c r="F30" s="117"/>
      <c r="G30" s="117"/>
      <c r="H30" s="117"/>
      <c r="I30" s="117"/>
      <c r="J30" s="117">
        <f t="shared" si="4"/>
        <v>0</v>
      </c>
      <c r="K30" s="117"/>
      <c r="L30" s="117"/>
      <c r="M30" s="117"/>
      <c r="N30" s="117"/>
      <c r="O30" s="117"/>
      <c r="P30" s="117"/>
      <c r="Q30" s="117">
        <f t="shared" si="5"/>
        <v>0</v>
      </c>
    </row>
    <row r="31" spans="2:17" ht="15" customHeight="1">
      <c r="B31" s="4"/>
      <c r="C31" s="17" t="s">
        <v>2</v>
      </c>
      <c r="D31" s="118"/>
      <c r="E31" s="118"/>
      <c r="F31" s="118"/>
      <c r="G31" s="118"/>
      <c r="H31" s="118"/>
      <c r="I31" s="118"/>
      <c r="J31" s="118"/>
      <c r="K31" s="118"/>
      <c r="L31" s="118"/>
      <c r="M31" s="118"/>
      <c r="N31" s="118"/>
      <c r="O31" s="118"/>
      <c r="P31" s="118"/>
      <c r="Q31" s="118"/>
    </row>
    <row r="32" spans="2:17" ht="15" customHeight="1">
      <c r="B32" s="8"/>
      <c r="C32" s="3" t="str">
        <f>+'F2 TOTAL'!C39</f>
        <v>Salarié avec CATP ou CAP</v>
      </c>
      <c r="D32" s="117"/>
      <c r="E32" s="117"/>
      <c r="F32" s="117"/>
      <c r="G32" s="117"/>
      <c r="H32" s="117"/>
      <c r="I32" s="117"/>
      <c r="J32" s="117">
        <f t="shared" ref="J32:J36" si="6">SUM(D32:I32)</f>
        <v>0</v>
      </c>
      <c r="K32" s="117"/>
      <c r="L32" s="117"/>
      <c r="M32" s="117"/>
      <c r="N32" s="117"/>
      <c r="O32" s="117"/>
      <c r="P32" s="117"/>
      <c r="Q32" s="117">
        <f t="shared" ref="Q32:Q36" si="7">SUM(K32:P32)</f>
        <v>0</v>
      </c>
    </row>
    <row r="33" spans="2:17" ht="15" customHeight="1">
      <c r="B33" s="8"/>
      <c r="C33" s="3" t="str">
        <f>+'F2 TOTAL'!C40</f>
        <v>Auxiliaire de vie/Auxiliaire économe</v>
      </c>
      <c r="D33" s="117"/>
      <c r="E33" s="117"/>
      <c r="F33" s="117"/>
      <c r="G33" s="117"/>
      <c r="H33" s="117"/>
      <c r="I33" s="117"/>
      <c r="J33" s="117">
        <f t="shared" si="6"/>
        <v>0</v>
      </c>
      <c r="K33" s="117"/>
      <c r="L33" s="117"/>
      <c r="M33" s="117"/>
      <c r="N33" s="117"/>
      <c r="O33" s="117"/>
      <c r="P33" s="117"/>
      <c r="Q33" s="117">
        <f t="shared" si="7"/>
        <v>0</v>
      </c>
    </row>
    <row r="34" spans="2:17" ht="15" customHeight="1">
      <c r="B34" s="8"/>
      <c r="C34" s="3" t="str">
        <f>+'F2 TOTAL'!C41</f>
        <v>Aide socio-familiale</v>
      </c>
      <c r="D34" s="117"/>
      <c r="E34" s="117"/>
      <c r="F34" s="117"/>
      <c r="G34" s="117"/>
      <c r="H34" s="117"/>
      <c r="I34" s="117"/>
      <c r="J34" s="117">
        <f t="shared" si="6"/>
        <v>0</v>
      </c>
      <c r="K34" s="117"/>
      <c r="L34" s="117"/>
      <c r="M34" s="117"/>
      <c r="N34" s="117"/>
      <c r="O34" s="117"/>
      <c r="P34" s="117"/>
      <c r="Q34" s="117">
        <f t="shared" si="7"/>
        <v>0</v>
      </c>
    </row>
    <row r="35" spans="2:17" ht="15" customHeight="1">
      <c r="B35" s="8"/>
      <c r="C35" s="3" t="str">
        <f>+'F2 TOTAL'!C42</f>
        <v>Aide socio-familiale en formation</v>
      </c>
      <c r="D35" s="117"/>
      <c r="E35" s="117"/>
      <c r="F35" s="117"/>
      <c r="G35" s="117"/>
      <c r="H35" s="117"/>
      <c r="I35" s="117"/>
      <c r="J35" s="117">
        <f t="shared" si="6"/>
        <v>0</v>
      </c>
      <c r="K35" s="117"/>
      <c r="L35" s="117"/>
      <c r="M35" s="117"/>
      <c r="N35" s="117"/>
      <c r="O35" s="117"/>
      <c r="P35" s="117"/>
      <c r="Q35" s="117">
        <f t="shared" si="7"/>
        <v>0</v>
      </c>
    </row>
    <row r="36" spans="2:17" ht="15" customHeight="1">
      <c r="B36" s="8"/>
      <c r="C36" s="3" t="str">
        <f>+'F2 TOTAL'!C43</f>
        <v>Salarié non diplômé</v>
      </c>
      <c r="D36" s="117"/>
      <c r="E36" s="117"/>
      <c r="F36" s="117"/>
      <c r="G36" s="117"/>
      <c r="H36" s="117"/>
      <c r="I36" s="117"/>
      <c r="J36" s="117">
        <f t="shared" si="6"/>
        <v>0</v>
      </c>
      <c r="K36" s="117"/>
      <c r="L36" s="117"/>
      <c r="M36" s="117"/>
      <c r="N36" s="117"/>
      <c r="O36" s="117"/>
      <c r="P36" s="117"/>
      <c r="Q36" s="117">
        <f t="shared" si="7"/>
        <v>0</v>
      </c>
    </row>
    <row r="37" spans="2:17" ht="15" customHeight="1">
      <c r="B37" s="4" t="s">
        <v>103</v>
      </c>
      <c r="C37" s="5"/>
      <c r="D37" s="118"/>
      <c r="E37" s="118"/>
      <c r="F37" s="118"/>
      <c r="G37" s="118"/>
      <c r="H37" s="118"/>
      <c r="I37" s="118"/>
      <c r="J37" s="118"/>
      <c r="K37" s="118"/>
      <c r="L37" s="118"/>
      <c r="M37" s="118"/>
      <c r="N37" s="118"/>
      <c r="O37" s="118"/>
      <c r="P37" s="118"/>
      <c r="Q37" s="118"/>
    </row>
    <row r="38" spans="2:17" ht="15" customHeight="1">
      <c r="B38" s="6"/>
      <c r="C38" s="2" t="str">
        <f>+'F2 TOTAL'!C45</f>
        <v>Universitaire</v>
      </c>
      <c r="D38" s="117"/>
      <c r="E38" s="117"/>
      <c r="F38" s="117"/>
      <c r="G38" s="117"/>
      <c r="H38" s="117"/>
      <c r="I38" s="117"/>
      <c r="J38" s="117">
        <f t="shared" ref="J38:J45" si="8">SUM(D38:I38)</f>
        <v>0</v>
      </c>
      <c r="K38" s="117"/>
      <c r="L38" s="117"/>
      <c r="M38" s="117"/>
      <c r="N38" s="117"/>
      <c r="O38" s="117"/>
      <c r="P38" s="117"/>
      <c r="Q38" s="117">
        <f t="shared" ref="Q38:Q45" si="9">SUM(K38:P38)</f>
        <v>0</v>
      </c>
    </row>
    <row r="39" spans="2:17" ht="15" customHeight="1">
      <c r="B39" s="6"/>
      <c r="C39" s="2" t="str">
        <f>+'F2 TOTAL'!C46</f>
        <v>Bachelor</v>
      </c>
      <c r="D39" s="117"/>
      <c r="E39" s="117"/>
      <c r="F39" s="117"/>
      <c r="G39" s="117"/>
      <c r="H39" s="117"/>
      <c r="I39" s="117"/>
      <c r="J39" s="117">
        <f t="shared" si="8"/>
        <v>0</v>
      </c>
      <c r="K39" s="117"/>
      <c r="L39" s="117"/>
      <c r="M39" s="117"/>
      <c r="N39" s="117"/>
      <c r="O39" s="117"/>
      <c r="P39" s="117"/>
      <c r="Q39" s="117">
        <f t="shared" si="9"/>
        <v>0</v>
      </c>
    </row>
    <row r="40" spans="2:17" ht="15" customHeight="1">
      <c r="B40" s="6"/>
      <c r="C40" s="2" t="str">
        <f>+'F2 TOTAL'!C47</f>
        <v>BTS</v>
      </c>
      <c r="D40" s="117"/>
      <c r="E40" s="117"/>
      <c r="F40" s="117"/>
      <c r="G40" s="117"/>
      <c r="H40" s="117"/>
      <c r="I40" s="117"/>
      <c r="J40" s="117">
        <f t="shared" si="8"/>
        <v>0</v>
      </c>
      <c r="K40" s="117"/>
      <c r="L40" s="117"/>
      <c r="M40" s="117"/>
      <c r="N40" s="117"/>
      <c r="O40" s="117"/>
      <c r="P40" s="117"/>
      <c r="Q40" s="117">
        <f t="shared" si="9"/>
        <v>0</v>
      </c>
    </row>
    <row r="41" spans="2:17" ht="15" customHeight="1">
      <c r="B41" s="6"/>
      <c r="C41" s="2" t="str">
        <f>+'F2 TOTAL'!C48</f>
        <v>Bac</v>
      </c>
      <c r="D41" s="117"/>
      <c r="E41" s="117"/>
      <c r="F41" s="117"/>
      <c r="G41" s="117"/>
      <c r="H41" s="117"/>
      <c r="I41" s="117"/>
      <c r="J41" s="117">
        <f t="shared" si="8"/>
        <v>0</v>
      </c>
      <c r="K41" s="117"/>
      <c r="L41" s="117"/>
      <c r="M41" s="117"/>
      <c r="N41" s="117"/>
      <c r="O41" s="117"/>
      <c r="P41" s="117"/>
      <c r="Q41" s="117">
        <f t="shared" si="9"/>
        <v>0</v>
      </c>
    </row>
    <row r="42" spans="2:17" ht="15" customHeight="1">
      <c r="B42" s="6"/>
      <c r="C42" s="2" t="str">
        <f>+'F2 TOTAL'!C49</f>
        <v>Salarié avec 3ième sec. ou ens. moyen</v>
      </c>
      <c r="D42" s="117"/>
      <c r="E42" s="117"/>
      <c r="F42" s="117"/>
      <c r="G42" s="117"/>
      <c r="H42" s="117"/>
      <c r="I42" s="117"/>
      <c r="J42" s="117">
        <f t="shared" si="8"/>
        <v>0</v>
      </c>
      <c r="K42" s="117"/>
      <c r="L42" s="117"/>
      <c r="M42" s="117"/>
      <c r="N42" s="117"/>
      <c r="O42" s="117"/>
      <c r="P42" s="117"/>
      <c r="Q42" s="117">
        <f t="shared" si="9"/>
        <v>0</v>
      </c>
    </row>
    <row r="43" spans="2:17" ht="15" customHeight="1">
      <c r="B43" s="6"/>
      <c r="C43" s="2" t="str">
        <f>+'F2 TOTAL'!C50</f>
        <v>Salarié avec 5ième sec. ou 9ième moyen</v>
      </c>
      <c r="D43" s="117"/>
      <c r="E43" s="117"/>
      <c r="F43" s="117"/>
      <c r="G43" s="117"/>
      <c r="H43" s="117"/>
      <c r="I43" s="117"/>
      <c r="J43" s="117">
        <f t="shared" si="8"/>
        <v>0</v>
      </c>
      <c r="K43" s="117"/>
      <c r="L43" s="117"/>
      <c r="M43" s="117"/>
      <c r="N43" s="117"/>
      <c r="O43" s="117"/>
      <c r="P43" s="117"/>
      <c r="Q43" s="117">
        <f t="shared" si="9"/>
        <v>0</v>
      </c>
    </row>
    <row r="44" spans="2:17" ht="15" customHeight="1">
      <c r="B44" s="6"/>
      <c r="C44" s="2" t="str">
        <f>+'F2 TOTAL'!C51</f>
        <v>Salarié sans 5ième sec. ou 9ième moyen</v>
      </c>
      <c r="D44" s="117"/>
      <c r="E44" s="117"/>
      <c r="F44" s="117"/>
      <c r="G44" s="117"/>
      <c r="H44" s="117"/>
      <c r="I44" s="117"/>
      <c r="J44" s="117">
        <f t="shared" si="8"/>
        <v>0</v>
      </c>
      <c r="K44" s="117"/>
      <c r="L44" s="117"/>
      <c r="M44" s="117"/>
      <c r="N44" s="117"/>
      <c r="O44" s="117"/>
      <c r="P44" s="117"/>
      <c r="Q44" s="117">
        <f t="shared" si="9"/>
        <v>0</v>
      </c>
    </row>
    <row r="45" spans="2:17" ht="15" customHeight="1">
      <c r="B45" s="6"/>
      <c r="C45" s="2" t="str">
        <f>+'F2 TOTAL'!C52</f>
        <v>Salarié non diplômé</v>
      </c>
      <c r="D45" s="117"/>
      <c r="E45" s="117"/>
      <c r="F45" s="117"/>
      <c r="G45" s="117"/>
      <c r="H45" s="117"/>
      <c r="I45" s="117"/>
      <c r="J45" s="117">
        <f t="shared" si="8"/>
        <v>0</v>
      </c>
      <c r="K45" s="117"/>
      <c r="L45" s="117"/>
      <c r="M45" s="117"/>
      <c r="N45" s="117"/>
      <c r="O45" s="117"/>
      <c r="P45" s="117"/>
      <c r="Q45" s="117">
        <f t="shared" si="9"/>
        <v>0</v>
      </c>
    </row>
    <row r="46" spans="2:17" ht="15" customHeight="1">
      <c r="B46" s="4" t="s">
        <v>111</v>
      </c>
      <c r="C46" s="5"/>
      <c r="D46" s="118"/>
      <c r="E46" s="118"/>
      <c r="F46" s="118"/>
      <c r="G46" s="118"/>
      <c r="H46" s="118"/>
      <c r="I46" s="118"/>
      <c r="J46" s="118"/>
      <c r="K46" s="118"/>
      <c r="L46" s="118"/>
      <c r="M46" s="118"/>
      <c r="N46" s="118"/>
      <c r="O46" s="118"/>
      <c r="P46" s="118"/>
      <c r="Q46" s="118"/>
    </row>
    <row r="47" spans="2:17" ht="15" customHeight="1">
      <c r="B47" s="8"/>
      <c r="C47" s="3" t="str">
        <f>+'F2 TOTAL'!C54</f>
        <v>Salarié avec CATP ou CAP</v>
      </c>
      <c r="D47" s="117"/>
      <c r="E47" s="117"/>
      <c r="F47" s="117"/>
      <c r="G47" s="117"/>
      <c r="H47" s="117"/>
      <c r="I47" s="117"/>
      <c r="J47" s="117">
        <f t="shared" ref="J47:J52" si="10">SUM(D47:I47)</f>
        <v>0</v>
      </c>
      <c r="K47" s="117"/>
      <c r="L47" s="117"/>
      <c r="M47" s="117"/>
      <c r="N47" s="117"/>
      <c r="O47" s="117"/>
      <c r="P47" s="117"/>
      <c r="Q47" s="117">
        <f t="shared" ref="Q47:Q52" si="11">SUM(K47:P47)</f>
        <v>0</v>
      </c>
    </row>
    <row r="48" spans="2:17" ht="15" customHeight="1">
      <c r="B48" s="8"/>
      <c r="C48" s="3" t="str">
        <f>+'F2 TOTAL'!C55</f>
        <v>Salarié sans CATP</v>
      </c>
      <c r="D48" s="117"/>
      <c r="E48" s="117"/>
      <c r="F48" s="117"/>
      <c r="G48" s="117"/>
      <c r="H48" s="117"/>
      <c r="I48" s="117"/>
      <c r="J48" s="117">
        <f t="shared" si="10"/>
        <v>0</v>
      </c>
      <c r="K48" s="117"/>
      <c r="L48" s="117"/>
      <c r="M48" s="117"/>
      <c r="N48" s="117"/>
      <c r="O48" s="117"/>
      <c r="P48" s="117"/>
      <c r="Q48" s="117">
        <f t="shared" si="11"/>
        <v>0</v>
      </c>
    </row>
    <row r="49" spans="2:17" ht="15" customHeight="1">
      <c r="B49" s="8"/>
      <c r="C49" s="3" t="str">
        <f>+'F2 TOTAL'!C56</f>
        <v>Salarié non diplômé - Nettoyage</v>
      </c>
      <c r="D49" s="117"/>
      <c r="E49" s="117"/>
      <c r="F49" s="117"/>
      <c r="G49" s="117"/>
      <c r="H49" s="117"/>
      <c r="I49" s="117"/>
      <c r="J49" s="117">
        <f t="shared" si="10"/>
        <v>0</v>
      </c>
      <c r="K49" s="117"/>
      <c r="L49" s="117"/>
      <c r="M49" s="117"/>
      <c r="N49" s="117"/>
      <c r="O49" s="117"/>
      <c r="P49" s="117"/>
      <c r="Q49" s="117">
        <f t="shared" si="11"/>
        <v>0</v>
      </c>
    </row>
    <row r="50" spans="2:17" ht="15" customHeight="1">
      <c r="B50" s="8"/>
      <c r="C50" s="3" t="str">
        <f>+'F2 TOTAL'!C57</f>
        <v>Salarié non diplômé - Aide cuisinière</v>
      </c>
      <c r="D50" s="117"/>
      <c r="E50" s="117"/>
      <c r="F50" s="117"/>
      <c r="G50" s="117"/>
      <c r="H50" s="117"/>
      <c r="I50" s="117"/>
      <c r="J50" s="117">
        <f t="shared" si="10"/>
        <v>0</v>
      </c>
      <c r="K50" s="117"/>
      <c r="L50" s="117"/>
      <c r="M50" s="117"/>
      <c r="N50" s="117"/>
      <c r="O50" s="117"/>
      <c r="P50" s="117"/>
      <c r="Q50" s="117">
        <f t="shared" si="11"/>
        <v>0</v>
      </c>
    </row>
    <row r="51" spans="2:17" ht="15" customHeight="1">
      <c r="B51" s="8"/>
      <c r="C51" s="3" t="str">
        <f>+'F2 TOTAL'!C58</f>
        <v>Salarié non diplômé - Lingère</v>
      </c>
      <c r="D51" s="117"/>
      <c r="E51" s="117"/>
      <c r="F51" s="117"/>
      <c r="G51" s="117"/>
      <c r="H51" s="117"/>
      <c r="I51" s="117"/>
      <c r="J51" s="117">
        <f t="shared" si="10"/>
        <v>0</v>
      </c>
      <c r="K51" s="117"/>
      <c r="L51" s="117"/>
      <c r="M51" s="117"/>
      <c r="N51" s="117"/>
      <c r="O51" s="117"/>
      <c r="P51" s="117"/>
      <c r="Q51" s="117">
        <f t="shared" si="11"/>
        <v>0</v>
      </c>
    </row>
    <row r="52" spans="2:17" ht="15" customHeight="1">
      <c r="B52" s="11"/>
      <c r="C52" s="119" t="str">
        <f>+'F2 TOTAL'!C59</f>
        <v>Salarié non diplômé - Chauffeur</v>
      </c>
      <c r="D52" s="117"/>
      <c r="E52" s="117"/>
      <c r="F52" s="117"/>
      <c r="G52" s="117"/>
      <c r="H52" s="117"/>
      <c r="I52" s="117"/>
      <c r="J52" s="117">
        <f t="shared" si="10"/>
        <v>0</v>
      </c>
      <c r="K52" s="117"/>
      <c r="L52" s="117"/>
      <c r="M52" s="117"/>
      <c r="N52" s="117"/>
      <c r="O52" s="117"/>
      <c r="P52" s="117"/>
      <c r="Q52" s="117">
        <f t="shared" si="11"/>
        <v>0</v>
      </c>
    </row>
    <row r="53" spans="2:17" ht="15" customHeight="1">
      <c r="D53" s="68"/>
      <c r="E53" s="68"/>
      <c r="F53" s="68"/>
      <c r="G53" s="68"/>
      <c r="H53" s="68"/>
      <c r="I53" s="68"/>
      <c r="J53" s="68"/>
      <c r="K53" s="68"/>
      <c r="L53" s="68"/>
      <c r="M53" s="68"/>
      <c r="N53" s="68"/>
      <c r="O53" s="68"/>
      <c r="P53" s="68"/>
      <c r="Q53" s="68"/>
    </row>
    <row r="54" spans="2:17" ht="15" customHeight="1">
      <c r="B54" s="7" t="s">
        <v>15</v>
      </c>
      <c r="C54" s="18"/>
      <c r="D54" s="63">
        <f t="shared" ref="D54:Q54" si="12">SUM(D10:D52)</f>
        <v>0</v>
      </c>
      <c r="E54" s="63">
        <f t="shared" si="12"/>
        <v>0</v>
      </c>
      <c r="F54" s="63">
        <f t="shared" si="12"/>
        <v>0</v>
      </c>
      <c r="G54" s="63">
        <f t="shared" si="12"/>
        <v>0</v>
      </c>
      <c r="H54" s="63">
        <f t="shared" si="12"/>
        <v>0</v>
      </c>
      <c r="I54" s="63">
        <f t="shared" si="12"/>
        <v>0</v>
      </c>
      <c r="J54" s="63">
        <f t="shared" si="12"/>
        <v>0</v>
      </c>
      <c r="K54" s="63">
        <f t="shared" si="12"/>
        <v>0</v>
      </c>
      <c r="L54" s="63">
        <f t="shared" si="12"/>
        <v>0</v>
      </c>
      <c r="M54" s="63">
        <f t="shared" si="12"/>
        <v>0</v>
      </c>
      <c r="N54" s="63">
        <f t="shared" si="12"/>
        <v>0</v>
      </c>
      <c r="O54" s="63">
        <f t="shared" si="12"/>
        <v>0</v>
      </c>
      <c r="P54" s="63">
        <f t="shared" si="12"/>
        <v>0</v>
      </c>
      <c r="Q54" s="63">
        <f t="shared" si="12"/>
        <v>0</v>
      </c>
    </row>
    <row r="55" spans="2:17" ht="15" customHeight="1">
      <c r="B55" s="120"/>
      <c r="D55" s="121"/>
      <c r="E55" s="121"/>
      <c r="F55" s="121"/>
      <c r="G55" s="121"/>
      <c r="H55" s="121"/>
      <c r="I55" s="121"/>
      <c r="J55" s="121"/>
      <c r="K55" s="121"/>
      <c r="L55" s="121"/>
      <c r="M55" s="121"/>
      <c r="N55" s="121"/>
      <c r="O55" s="121"/>
      <c r="P55" s="121"/>
      <c r="Q55" s="121"/>
    </row>
  </sheetData>
  <mergeCells count="4">
    <mergeCell ref="B2:Q2"/>
    <mergeCell ref="D4:Q4"/>
    <mergeCell ref="D6:J6"/>
    <mergeCell ref="K6:Q6"/>
  </mergeCells>
  <conditionalFormatting sqref="B2">
    <cfRule type="expression" dxfId="27" priority="1">
      <formula>$S$2="OK"</formula>
    </cfRule>
    <cfRule type="expression" dxfId="26" priority="2">
      <formula>$S$2="NOK"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showGridLines="0" tabSelected="1" zoomScaleNormal="100" workbookViewId="0">
      <selection activeCell="B2" sqref="B2:H2"/>
    </sheetView>
  </sheetViews>
  <sheetFormatPr defaultColWidth="11.42578125" defaultRowHeight="15" customHeight="1"/>
  <cols>
    <col min="1" max="2" width="2.85546875" style="1" customWidth="1"/>
    <col min="3" max="3" width="37.140625" style="1" customWidth="1"/>
    <col min="4" max="4" width="14.28515625" style="1" customWidth="1"/>
    <col min="5" max="5" width="2.85546875" style="1" customWidth="1"/>
    <col min="6" max="6" width="14.28515625" style="1" customWidth="1"/>
    <col min="7" max="7" width="2.85546875" style="1" customWidth="1"/>
    <col min="8" max="8" width="14.28515625" style="1" customWidth="1"/>
    <col min="9" max="9" width="2.85546875" style="1" customWidth="1"/>
    <col min="10" max="16384" width="11.42578125" style="1"/>
  </cols>
  <sheetData>
    <row r="1" spans="2:9" ht="15" customHeight="1" thickBot="1"/>
    <row r="2" spans="2:9" s="16" customFormat="1" ht="60" customHeight="1" thickBot="1">
      <c r="B2" s="440" t="s">
        <v>1576</v>
      </c>
      <c r="C2" s="441"/>
      <c r="D2" s="441"/>
      <c r="E2" s="441"/>
      <c r="F2" s="441"/>
      <c r="G2" s="441"/>
      <c r="H2" s="442"/>
      <c r="I2" s="67"/>
    </row>
    <row r="4" spans="2:9" ht="15" customHeight="1">
      <c r="B4" s="9" t="s">
        <v>16</v>
      </c>
      <c r="C4" s="62"/>
      <c r="D4" s="408">
        <f>'F1'!C7</f>
        <v>0</v>
      </c>
      <c r="E4" s="409"/>
      <c r="F4" s="409"/>
      <c r="G4" s="409"/>
      <c r="H4" s="410"/>
    </row>
    <row r="5" spans="2:9" ht="15" customHeight="1">
      <c r="B5" s="112"/>
      <c r="C5" s="3"/>
      <c r="D5" s="113"/>
      <c r="E5" s="2"/>
    </row>
    <row r="6" spans="2:9" s="16" customFormat="1" ht="22.7" customHeight="1">
      <c r="B6" s="2"/>
      <c r="C6" s="2"/>
      <c r="D6" s="425" t="s">
        <v>1470</v>
      </c>
      <c r="F6" s="425" t="s">
        <v>1471</v>
      </c>
      <c r="H6" s="413" t="s">
        <v>117</v>
      </c>
    </row>
    <row r="7" spans="2:9" s="16" customFormat="1" ht="22.7" customHeight="1">
      <c r="B7" s="2"/>
      <c r="C7" s="2"/>
      <c r="D7" s="426"/>
      <c r="F7" s="426"/>
      <c r="H7" s="414"/>
    </row>
    <row r="8" spans="2:9" s="16" customFormat="1" ht="22.7" customHeight="1">
      <c r="B8" s="2"/>
      <c r="C8" s="2"/>
      <c r="D8" s="427"/>
      <c r="F8" s="427"/>
      <c r="H8" s="415"/>
    </row>
    <row r="9" spans="2:9" ht="15" customHeight="1">
      <c r="B9" s="4" t="s">
        <v>17</v>
      </c>
      <c r="C9" s="5"/>
      <c r="D9" s="19"/>
      <c r="F9" s="122"/>
      <c r="H9" s="123"/>
    </row>
    <row r="10" spans="2:9" ht="15" customHeight="1">
      <c r="B10" s="4"/>
      <c r="C10" s="17" t="s">
        <v>0</v>
      </c>
      <c r="D10" s="19"/>
      <c r="F10" s="122"/>
      <c r="H10" s="123"/>
    </row>
    <row r="11" spans="2:9" ht="15" customHeight="1">
      <c r="B11" s="116"/>
      <c r="C11" s="2" t="str">
        <f>+'F2 TOTAL'!C17</f>
        <v xml:space="preserve">Médecin </v>
      </c>
      <c r="D11" s="117"/>
      <c r="F11" s="117"/>
      <c r="H11" s="124" t="str">
        <f>IF(D11="",IF(F11="","OK","erreur"),IF(F11="","erreur","OK"))</f>
        <v>OK</v>
      </c>
    </row>
    <row r="12" spans="2:9" ht="15" customHeight="1">
      <c r="B12" s="6"/>
      <c r="C12" s="2" t="str">
        <f>+'F2 TOTAL'!C18</f>
        <v>Licencié en sciences hospitalières</v>
      </c>
      <c r="D12" s="117"/>
      <c r="F12" s="117"/>
      <c r="H12" s="124" t="str">
        <f>IF(D12="",IF(F12="","OK","erreur"),IF(AND(#REF!&lt;&gt;"",#REF!&lt;F12),"OK","erreur"))</f>
        <v>OK</v>
      </c>
    </row>
    <row r="13" spans="2:9" ht="15" customHeight="1">
      <c r="B13" s="6"/>
      <c r="C13" s="2" t="str">
        <f>+'F2 TOTAL'!C19</f>
        <v>Infirmier hospitalier gradué</v>
      </c>
      <c r="D13" s="117"/>
      <c r="F13" s="117"/>
      <c r="H13" s="124" t="str">
        <f>IF(D13="",IF(F13="","OK","erreur"),IF(AND(#REF!&lt;&gt;"",#REF!&lt;F13),"OK","erreur"))</f>
        <v>OK</v>
      </c>
    </row>
    <row r="14" spans="2:9" ht="15" customHeight="1">
      <c r="B14" s="6"/>
      <c r="C14" s="2" t="str">
        <f>+'F2 TOTAL'!C20</f>
        <v>Assistant social</v>
      </c>
      <c r="D14" s="117"/>
      <c r="F14" s="117"/>
      <c r="H14" s="124" t="str">
        <f>IF(D14="",IF(F14="","OK","erreur"),IF(AND(#REF!&lt;&gt;"",#REF!&lt;F14),"OK","erreur"))</f>
        <v>OK</v>
      </c>
    </row>
    <row r="15" spans="2:9" ht="15" customHeight="1">
      <c r="B15" s="6"/>
      <c r="C15" s="2" t="str">
        <f>+'F2 TOTAL'!C21</f>
        <v>Ergothérapeute</v>
      </c>
      <c r="D15" s="117"/>
      <c r="F15" s="117"/>
      <c r="H15" s="124" t="str">
        <f>IF(D15="",IF(F15="","OK","erreur"),IF(AND(#REF!&lt;&gt;"",#REF!&lt;F15),"OK","erreur"))</f>
        <v>OK</v>
      </c>
    </row>
    <row r="16" spans="2:9" ht="15" customHeight="1">
      <c r="B16" s="6"/>
      <c r="C16" s="2" t="str">
        <f>+'F2 TOTAL'!C22</f>
        <v>Kinésithérapeute</v>
      </c>
      <c r="D16" s="117"/>
      <c r="F16" s="117"/>
      <c r="H16" s="124" t="str">
        <f>IF(D16="",IF(F16="","OK","erreur"),IF(AND(#REF!&lt;&gt;"",#REF!&lt;F16),"OK","erreur"))</f>
        <v>OK</v>
      </c>
    </row>
    <row r="17" spans="2:8" ht="15" customHeight="1">
      <c r="B17" s="6"/>
      <c r="C17" s="2" t="str">
        <f>+'F2 TOTAL'!C23</f>
        <v>Psychomotricien</v>
      </c>
      <c r="D17" s="117"/>
      <c r="F17" s="117"/>
      <c r="H17" s="124" t="str">
        <f>IF(D17="",IF(F17="","OK","erreur"),IF(AND(#REF!&lt;&gt;"",#REF!&lt;F17),"OK","erreur"))</f>
        <v>OK</v>
      </c>
    </row>
    <row r="18" spans="2:8" ht="15" customHeight="1">
      <c r="B18" s="6"/>
      <c r="C18" s="2" t="str">
        <f>+'F2 TOTAL'!C24</f>
        <v>Pédagogue curatif</v>
      </c>
      <c r="D18" s="117"/>
      <c r="F18" s="117"/>
      <c r="H18" s="124" t="str">
        <f>IF(D18="",IF(F18="","OK","erreur"),IF(AND(#REF!&lt;&gt;"",#REF!&lt;F18),"OK","erreur"))</f>
        <v>OK</v>
      </c>
    </row>
    <row r="19" spans="2:8" ht="15" customHeight="1">
      <c r="B19" s="6"/>
      <c r="C19" s="2" t="str">
        <f>+'F2 TOTAL'!C25</f>
        <v>Diététicien</v>
      </c>
      <c r="D19" s="117"/>
      <c r="F19" s="117"/>
      <c r="H19" s="124" t="str">
        <f>IF(D19="",IF(F19="","OK","erreur"),IF(AND(#REF!&lt;&gt;"",#REF!&lt;F19),"OK","erreur"))</f>
        <v>OK</v>
      </c>
    </row>
    <row r="20" spans="2:8" ht="15" customHeight="1">
      <c r="B20" s="6"/>
      <c r="C20" s="2" t="str">
        <f>+'F2 TOTAL'!C26</f>
        <v>Orthophoniste</v>
      </c>
      <c r="D20" s="117"/>
      <c r="F20" s="117"/>
      <c r="H20" s="124" t="str">
        <f>IF(D20="",IF(F20="","OK","erreur"),IF(AND(#REF!&lt;&gt;"",#REF!&lt;F20),"OK","erreur"))</f>
        <v>OK</v>
      </c>
    </row>
    <row r="21" spans="2:8" ht="15" customHeight="1">
      <c r="B21" s="6"/>
      <c r="C21" s="2" t="str">
        <f>+'F2 TOTAL'!C27</f>
        <v>Infirmier anesthésiste / masseur</v>
      </c>
      <c r="D21" s="117"/>
      <c r="F21" s="117"/>
      <c r="H21" s="124" t="str">
        <f>IF(D21="",IF(F21="","OK","erreur"),IF(AND(#REF!&lt;&gt;"",#REF!&lt;F21),"OK","erreur"))</f>
        <v>OK</v>
      </c>
    </row>
    <row r="22" spans="2:8" ht="15" customHeight="1">
      <c r="B22" s="6"/>
      <c r="C22" s="2" t="str">
        <f>+'F2 TOTAL'!C28</f>
        <v>Infirmier psychiatrique</v>
      </c>
      <c r="D22" s="117"/>
      <c r="F22" s="117"/>
      <c r="H22" s="124" t="str">
        <f>IF(D22="",IF(F22="","OK","erreur"),IF(AND(#REF!&lt;&gt;"",#REF!&lt;F22),"OK","erreur"))</f>
        <v>OK</v>
      </c>
    </row>
    <row r="23" spans="2:8" ht="15" customHeight="1">
      <c r="B23" s="6"/>
      <c r="C23" s="2" t="str">
        <f>+'F2 TOTAL'!C29</f>
        <v>Infirmier</v>
      </c>
      <c r="D23" s="117"/>
      <c r="F23" s="117"/>
      <c r="H23" s="124" t="str">
        <f>IF(D23="",IF(F23="","OK","erreur"),IF(AND(#REF!&lt;&gt;"",#REF!&lt;F23),"OK","erreur"))</f>
        <v>OK</v>
      </c>
    </row>
    <row r="24" spans="2:8" ht="15" customHeight="1">
      <c r="B24" s="6"/>
      <c r="C24" s="3" t="str">
        <f>+'F2 TOTAL'!C30</f>
        <v>Aide soignant</v>
      </c>
      <c r="D24" s="117"/>
      <c r="F24" s="117"/>
      <c r="H24" s="124" t="str">
        <f>IF(D24="",IF(F24="","OK","erreur"),IF(AND(#REF!&lt;&gt;"",#REF!&lt;F24),"OK","erreur"))</f>
        <v>OK</v>
      </c>
    </row>
    <row r="25" spans="2:8" ht="15" customHeight="1">
      <c r="B25" s="4"/>
      <c r="C25" s="17" t="s">
        <v>1</v>
      </c>
      <c r="D25" s="118"/>
      <c r="F25" s="125"/>
      <c r="H25" s="126"/>
    </row>
    <row r="26" spans="2:8" ht="15" customHeight="1">
      <c r="B26" s="6"/>
      <c r="C26" s="2" t="str">
        <f>+'F2 TOTAL'!C32</f>
        <v>Universitaire psychologue</v>
      </c>
      <c r="D26" s="117"/>
      <c r="F26" s="117"/>
      <c r="H26" s="124" t="str">
        <f>IF(D26="",IF(F26="","OK","erreur"),IF(AND(#REF!&lt;&gt;"",#REF!&lt;F26),"OK","erreur"))</f>
        <v>OK</v>
      </c>
    </row>
    <row r="27" spans="2:8" ht="15" customHeight="1">
      <c r="B27" s="6"/>
      <c r="C27" s="2" t="str">
        <f>+'F2 TOTAL'!C33</f>
        <v>Educateur gradué</v>
      </c>
      <c r="D27" s="117"/>
      <c r="F27" s="117"/>
      <c r="H27" s="124" t="str">
        <f>IF(D27="",IF(F27="","OK","erreur"),IF(AND(#REF!&lt;&gt;"",#REF!&lt;F27),"OK","erreur"))</f>
        <v>OK</v>
      </c>
    </row>
    <row r="28" spans="2:8" ht="15" customHeight="1">
      <c r="B28" s="6"/>
      <c r="C28" s="2" t="str">
        <f>+'F2 TOTAL'!C34</f>
        <v>Educateur instructeur (bac)</v>
      </c>
      <c r="D28" s="117"/>
      <c r="F28" s="117"/>
      <c r="H28" s="124" t="str">
        <f>IF(D28="",IF(F28="","OK","erreur"),IF(AND(#REF!&lt;&gt;"",#REF!&lt;F28),"OK","erreur"))</f>
        <v>OK</v>
      </c>
    </row>
    <row r="29" spans="2:8" ht="15" customHeight="1">
      <c r="B29" s="6"/>
      <c r="C29" s="2" t="str">
        <f>+'F2 TOTAL'!C35</f>
        <v>Educateur diplômé</v>
      </c>
      <c r="D29" s="117"/>
      <c r="F29" s="117"/>
      <c r="H29" s="124" t="str">
        <f>IF(D29="",IF(F29="","OK","erreur"),IF(AND(#REF!&lt;&gt;"",#REF!&lt;F29),"OK","erreur"))</f>
        <v>OK</v>
      </c>
    </row>
    <row r="30" spans="2:8" ht="15" customHeight="1">
      <c r="B30" s="6"/>
      <c r="C30" s="2" t="str">
        <f>+'F2 TOTAL'!C36</f>
        <v>Educateur instructeur</v>
      </c>
      <c r="D30" s="117"/>
      <c r="F30" s="117"/>
      <c r="H30" s="124" t="str">
        <f>IF(D30="",IF(F30="","OK","erreur"),IF(AND(#REF!&lt;&gt;"",#REF!&lt;F30),"OK","erreur"))</f>
        <v>OK</v>
      </c>
    </row>
    <row r="31" spans="2:8" ht="15" customHeight="1">
      <c r="B31" s="6"/>
      <c r="C31" s="2" t="str">
        <f>+'F2 TOTAL'!C37</f>
        <v>Employé non diplômé</v>
      </c>
      <c r="D31" s="117"/>
      <c r="F31" s="117"/>
      <c r="H31" s="124" t="str">
        <f>IF(D31="",IF(F31="","OK","erreur"),IF(AND(#REF!&lt;&gt;"",#REF!&lt;F31),"OK","erreur"))</f>
        <v>OK</v>
      </c>
    </row>
    <row r="32" spans="2:8" ht="15" customHeight="1">
      <c r="B32" s="4"/>
      <c r="C32" s="17" t="s">
        <v>2</v>
      </c>
      <c r="D32" s="118"/>
      <c r="F32" s="125"/>
      <c r="H32" s="126"/>
    </row>
    <row r="33" spans="2:8" ht="15" customHeight="1">
      <c r="B33" s="8"/>
      <c r="C33" s="3" t="str">
        <f>+'F2 TOTAL'!C39</f>
        <v>Salarié avec CATP ou CAP</v>
      </c>
      <c r="D33" s="117"/>
      <c r="F33" s="117"/>
      <c r="H33" s="124" t="str">
        <f>IF(D33="",IF(F33="","OK","erreur"),IF(AND(#REF!&lt;&gt;"",#REF!&lt;F33),"OK","erreur"))</f>
        <v>OK</v>
      </c>
    </row>
    <row r="34" spans="2:8" ht="15" customHeight="1">
      <c r="B34" s="8"/>
      <c r="C34" s="3" t="str">
        <f>+'F2 TOTAL'!C40</f>
        <v>Auxiliaire de vie/Auxiliaire économe</v>
      </c>
      <c r="D34" s="117"/>
      <c r="F34" s="117"/>
      <c r="H34" s="124" t="str">
        <f>IF(D34="",IF(F34="","OK","erreur"),IF(AND(#REF!&lt;&gt;"",#REF!&lt;F34),"OK","erreur"))</f>
        <v>OK</v>
      </c>
    </row>
    <row r="35" spans="2:8" ht="15" customHeight="1">
      <c r="B35" s="8"/>
      <c r="C35" s="3" t="str">
        <f>+'F2 TOTAL'!C41</f>
        <v>Aide socio-familiale</v>
      </c>
      <c r="D35" s="117"/>
      <c r="F35" s="117"/>
      <c r="H35" s="124" t="str">
        <f>IF(D35="",IF(F35="","OK","erreur"),IF(AND(#REF!&lt;&gt;"",#REF!&lt;F35),"OK","erreur"))</f>
        <v>OK</v>
      </c>
    </row>
    <row r="36" spans="2:8" ht="15" customHeight="1">
      <c r="B36" s="8"/>
      <c r="C36" s="3" t="str">
        <f>+'F2 TOTAL'!C42</f>
        <v>Aide socio-familiale en formation</v>
      </c>
      <c r="D36" s="117"/>
      <c r="F36" s="117"/>
      <c r="H36" s="124" t="str">
        <f>IF(D36="",IF(F36="","OK","erreur"),IF(AND(#REF!&lt;&gt;"",#REF!&lt;F36),"OK","erreur"))</f>
        <v>OK</v>
      </c>
    </row>
    <row r="37" spans="2:8" ht="15" customHeight="1">
      <c r="B37" s="8"/>
      <c r="C37" s="3" t="str">
        <f>+'F2 TOTAL'!C43</f>
        <v>Salarié non diplômé</v>
      </c>
      <c r="D37" s="117"/>
      <c r="F37" s="117"/>
      <c r="H37" s="124" t="str">
        <f>IF(D37="",IF(F37="","OK","erreur"),IF(AND(#REF!&lt;&gt;"",#REF!&lt;F37),"OK","erreur"))</f>
        <v>OK</v>
      </c>
    </row>
    <row r="38" spans="2:8" ht="15" customHeight="1">
      <c r="B38" s="4" t="s">
        <v>103</v>
      </c>
      <c r="C38" s="5"/>
      <c r="D38" s="118"/>
      <c r="F38" s="127"/>
      <c r="H38" s="126"/>
    </row>
    <row r="39" spans="2:8" ht="15" customHeight="1">
      <c r="B39" s="6"/>
      <c r="C39" s="2" t="str">
        <f>+'F2 TOTAL'!C45</f>
        <v>Universitaire</v>
      </c>
      <c r="D39" s="117"/>
      <c r="F39" s="117"/>
      <c r="H39" s="124" t="str">
        <f>IF(D39="",IF(F39="","OK","erreur"),IF(AND(#REF!&lt;&gt;"",#REF!&lt;F39),"OK","erreur"))</f>
        <v>OK</v>
      </c>
    </row>
    <row r="40" spans="2:8" ht="15" customHeight="1">
      <c r="B40" s="6"/>
      <c r="C40" s="2" t="str">
        <f>+'F2 TOTAL'!C46</f>
        <v>Bachelor</v>
      </c>
      <c r="D40" s="117"/>
      <c r="F40" s="117"/>
      <c r="H40" s="124" t="str">
        <f>IF(D40="",IF(F40="","OK","erreur"),IF(AND(#REF!&lt;&gt;"",#REF!&lt;F40),"OK","erreur"))</f>
        <v>OK</v>
      </c>
    </row>
    <row r="41" spans="2:8" ht="15" customHeight="1">
      <c r="B41" s="6"/>
      <c r="C41" s="2" t="str">
        <f>+'F2 TOTAL'!C47</f>
        <v>BTS</v>
      </c>
      <c r="D41" s="117"/>
      <c r="F41" s="117"/>
      <c r="H41" s="124" t="str">
        <f>IF(D41="",IF(F41="","OK","erreur"),IF(AND(#REF!&lt;&gt;"",#REF!&lt;F41),"OK","erreur"))</f>
        <v>OK</v>
      </c>
    </row>
    <row r="42" spans="2:8" ht="15" customHeight="1">
      <c r="B42" s="6"/>
      <c r="C42" s="2" t="str">
        <f>+'F2 TOTAL'!C48</f>
        <v>Bac</v>
      </c>
      <c r="D42" s="117"/>
      <c r="F42" s="117"/>
      <c r="H42" s="124" t="str">
        <f>IF(D42="",IF(F42="","OK","erreur"),IF(AND(#REF!&lt;&gt;"",#REF!&lt;F42),"OK","erreur"))</f>
        <v>OK</v>
      </c>
    </row>
    <row r="43" spans="2:8" ht="15" customHeight="1">
      <c r="B43" s="6"/>
      <c r="C43" s="2" t="str">
        <f>+'F2 TOTAL'!C49</f>
        <v>Salarié avec 3ième sec. ou ens. moyen</v>
      </c>
      <c r="D43" s="117"/>
      <c r="F43" s="117"/>
      <c r="H43" s="124" t="str">
        <f>IF(D43="",IF(F43="","OK","erreur"),IF(AND(#REF!&lt;&gt;"",#REF!&lt;F43),"OK","erreur"))</f>
        <v>OK</v>
      </c>
    </row>
    <row r="44" spans="2:8" ht="15" customHeight="1">
      <c r="B44" s="6"/>
      <c r="C44" s="2" t="str">
        <f>+'F2 TOTAL'!C50</f>
        <v>Salarié avec 5ième sec. ou 9ième moyen</v>
      </c>
      <c r="D44" s="117"/>
      <c r="F44" s="117"/>
      <c r="H44" s="124" t="str">
        <f>IF(D44="",IF(F44="","OK","erreur"),IF(AND(#REF!&lt;&gt;"",#REF!&lt;F44),"OK","erreur"))</f>
        <v>OK</v>
      </c>
    </row>
    <row r="45" spans="2:8" ht="15" customHeight="1">
      <c r="B45" s="6"/>
      <c r="C45" s="2" t="str">
        <f>+'F2 TOTAL'!C51</f>
        <v>Salarié sans 5ième sec. ou 9ième moyen</v>
      </c>
      <c r="D45" s="117"/>
      <c r="F45" s="117"/>
      <c r="H45" s="124" t="str">
        <f>IF(D45="",IF(F45="","OK","erreur"),IF(AND(#REF!&lt;&gt;"",#REF!&lt;F45),"OK","erreur"))</f>
        <v>OK</v>
      </c>
    </row>
    <row r="46" spans="2:8" ht="15" customHeight="1">
      <c r="B46" s="6"/>
      <c r="C46" s="2" t="str">
        <f>+'F2 TOTAL'!C52</f>
        <v>Salarié non diplômé</v>
      </c>
      <c r="D46" s="117"/>
      <c r="F46" s="117"/>
      <c r="H46" s="124" t="str">
        <f>IF(D46="",IF(F46="","OK","erreur"),IF(AND(#REF!&lt;&gt;"",#REF!&lt;F46),"OK","erreur"))</f>
        <v>OK</v>
      </c>
    </row>
    <row r="47" spans="2:8" ht="15" customHeight="1">
      <c r="B47" s="4" t="s">
        <v>111</v>
      </c>
      <c r="C47" s="5"/>
      <c r="D47" s="118"/>
      <c r="F47" s="125"/>
      <c r="H47" s="126"/>
    </row>
    <row r="48" spans="2:8" ht="15" customHeight="1">
      <c r="B48" s="8"/>
      <c r="C48" s="3" t="str">
        <f>+'F2 TOTAL'!C54</f>
        <v>Salarié avec CATP ou CAP</v>
      </c>
      <c r="D48" s="117"/>
      <c r="F48" s="117"/>
      <c r="H48" s="124" t="str">
        <f>IF(D48="",IF(F48="","OK","erreur"),IF(AND(#REF!&lt;&gt;"",#REF!&lt;F48),"OK","erreur"))</f>
        <v>OK</v>
      </c>
    </row>
    <row r="49" spans="2:8" ht="15" customHeight="1">
      <c r="B49" s="8"/>
      <c r="C49" s="3" t="str">
        <f>+'F2 TOTAL'!C55</f>
        <v>Salarié sans CATP</v>
      </c>
      <c r="D49" s="117"/>
      <c r="F49" s="117"/>
      <c r="H49" s="124" t="str">
        <f>IF(D49="",IF(F49="","OK","erreur"),IF(AND(#REF!&lt;&gt;"",#REF!&lt;F49),"OK","erreur"))</f>
        <v>OK</v>
      </c>
    </row>
    <row r="50" spans="2:8" ht="15" customHeight="1">
      <c r="B50" s="8"/>
      <c r="C50" s="3" t="str">
        <f>+'F2 TOTAL'!C56</f>
        <v>Salarié non diplômé - Nettoyage</v>
      </c>
      <c r="D50" s="117"/>
      <c r="F50" s="117"/>
      <c r="H50" s="124" t="str">
        <f>IF(D50="",IF(F50="","OK","erreur"),IF(AND(#REF!&lt;&gt;"",#REF!&lt;F50),"OK","erreur"))</f>
        <v>OK</v>
      </c>
    </row>
    <row r="51" spans="2:8" ht="15" customHeight="1">
      <c r="B51" s="8"/>
      <c r="C51" s="3" t="str">
        <f>+'F2 TOTAL'!C57</f>
        <v>Salarié non diplômé - Aide cuisinière</v>
      </c>
      <c r="D51" s="117"/>
      <c r="F51" s="117"/>
      <c r="H51" s="124" t="str">
        <f>IF(D51="",IF(F51="","OK","erreur"),IF(AND(#REF!&lt;&gt;"",#REF!&lt;F51),"OK","erreur"))</f>
        <v>OK</v>
      </c>
    </row>
    <row r="52" spans="2:8" ht="15" customHeight="1">
      <c r="B52" s="8"/>
      <c r="C52" s="3" t="str">
        <f>+'F2 TOTAL'!C58</f>
        <v>Salarié non diplômé - Lingère</v>
      </c>
      <c r="D52" s="117"/>
      <c r="F52" s="117"/>
      <c r="H52" s="124" t="str">
        <f>IF(D52="",IF(F52="","OK","erreur"),IF(AND(#REF!&lt;&gt;"",#REF!&lt;F52),"OK","erreur"))</f>
        <v>OK</v>
      </c>
    </row>
    <row r="53" spans="2:8" ht="15" customHeight="1">
      <c r="B53" s="11"/>
      <c r="C53" s="119" t="str">
        <f>+'F2 TOTAL'!C59</f>
        <v>Salarié non diplômé - Chauffeur</v>
      </c>
      <c r="D53" s="117"/>
      <c r="F53" s="117"/>
      <c r="H53" s="124" t="str">
        <f>IF(D53="",IF(F53="","OK","erreur"),IF(AND(#REF!&lt;&gt;"",#REF!&lt;F53),"OK","erreur"))</f>
        <v>OK</v>
      </c>
    </row>
    <row r="54" spans="2:8" ht="15" customHeight="1">
      <c r="D54" s="68"/>
      <c r="F54" s="128"/>
      <c r="H54" s="16"/>
    </row>
    <row r="55" spans="2:8" ht="15" customHeight="1">
      <c r="B55" s="7" t="s">
        <v>15</v>
      </c>
      <c r="C55" s="18"/>
      <c r="D55" s="63">
        <f>SUM(D11:D53)</f>
        <v>0</v>
      </c>
      <c r="F55" s="63">
        <f>SUM(F11:F53)</f>
        <v>0</v>
      </c>
    </row>
    <row r="56" spans="2:8" ht="15" customHeight="1">
      <c r="B56" s="120"/>
      <c r="D56" s="121"/>
      <c r="E56" s="129"/>
    </row>
  </sheetData>
  <mergeCells count="5">
    <mergeCell ref="B2:H2"/>
    <mergeCell ref="D4:H4"/>
    <mergeCell ref="D6:D8"/>
    <mergeCell ref="F6:F8"/>
    <mergeCell ref="H6:H8"/>
  </mergeCells>
  <conditionalFormatting sqref="B2">
    <cfRule type="expression" dxfId="25" priority="5">
      <formula>$J$2="OK"</formula>
    </cfRule>
    <cfRule type="expression" dxfId="24" priority="6">
      <formula>$J$2="NOK"</formula>
    </cfRule>
  </conditionalFormatting>
  <conditionalFormatting sqref="H11:H53">
    <cfRule type="containsText" dxfId="23" priority="4" stopIfTrue="1" operator="containsText" text="ok">
      <formula>NOT(ISERROR(SEARCH("ok",H11)))</formula>
    </cfRule>
  </conditionalFormatting>
  <conditionalFormatting sqref="H11:H54">
    <cfRule type="cellIs" dxfId="22" priority="3" stopIfTrue="1" operator="equal">
      <formula>"erreur"</formula>
    </cfRule>
  </conditionalFormatting>
  <conditionalFormatting sqref="H11:H53">
    <cfRule type="containsText" dxfId="21" priority="2" stopIfTrue="1" operator="containsText" text="erreur">
      <formula>NOT(ISERROR(SEARCH("erreur",H11)))</formula>
    </cfRule>
  </conditionalFormatting>
  <conditionalFormatting sqref="H26:H31 H48:H53 H33:H37 H39:H46 H11:H24">
    <cfRule type="containsText" dxfId="20"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zoomScaleNormal="100" workbookViewId="0">
      <selection activeCell="G55" sqref="G55"/>
    </sheetView>
  </sheetViews>
  <sheetFormatPr defaultColWidth="11.42578125" defaultRowHeight="15" customHeight="1"/>
  <cols>
    <col min="1" max="2" width="2.85546875" style="1" customWidth="1"/>
    <col min="3" max="3" width="37.140625" style="1" customWidth="1"/>
    <col min="4" max="4" width="14.28515625" style="1" customWidth="1"/>
    <col min="5" max="5" width="2.85546875" style="1" customWidth="1"/>
    <col min="6" max="8" width="14.28515625" style="1" customWidth="1"/>
    <col min="9" max="9" width="2.85546875" style="1" customWidth="1"/>
    <col min="10" max="10" width="14.28515625" style="1" customWidth="1"/>
    <col min="11" max="11" width="2.85546875" style="1" customWidth="1"/>
    <col min="12" max="16384" width="11.42578125" style="1"/>
  </cols>
  <sheetData>
    <row r="1" spans="2:12" ht="15" customHeight="1" thickBot="1"/>
    <row r="2" spans="2:12" s="16" customFormat="1" ht="60" customHeight="1" thickBot="1">
      <c r="B2" s="399" t="s">
        <v>1550</v>
      </c>
      <c r="C2" s="400"/>
      <c r="D2" s="400"/>
      <c r="E2" s="400"/>
      <c r="F2" s="400"/>
      <c r="G2" s="400"/>
      <c r="H2" s="400"/>
      <c r="I2" s="400"/>
      <c r="J2" s="401"/>
      <c r="K2" s="67"/>
      <c r="L2" s="16" t="str">
        <f>IF(D55=0,"OK",IF(OR(F55=0,G55=0),"NOK","OK"))</f>
        <v>OK</v>
      </c>
    </row>
    <row r="4" spans="2:12" ht="15" customHeight="1">
      <c r="B4" s="9" t="s">
        <v>16</v>
      </c>
      <c r="C4" s="62"/>
      <c r="D4" s="408">
        <f>'F1'!C7</f>
        <v>0</v>
      </c>
      <c r="E4" s="409"/>
      <c r="F4" s="409"/>
      <c r="G4" s="409"/>
      <c r="H4" s="409"/>
      <c r="I4" s="409"/>
      <c r="J4" s="410"/>
    </row>
    <row r="5" spans="2:12" ht="15" customHeight="1">
      <c r="B5" s="112"/>
      <c r="C5" s="3"/>
      <c r="D5" s="113"/>
      <c r="E5" s="2"/>
    </row>
    <row r="6" spans="2:12" s="16" customFormat="1" ht="22.7" customHeight="1">
      <c r="B6" s="2"/>
      <c r="C6" s="2"/>
      <c r="D6" s="425" t="s">
        <v>118</v>
      </c>
      <c r="F6" s="425" t="s">
        <v>119</v>
      </c>
      <c r="G6" s="425" t="s">
        <v>120</v>
      </c>
      <c r="H6" s="425" t="s">
        <v>121</v>
      </c>
      <c r="J6" s="413" t="s">
        <v>117</v>
      </c>
    </row>
    <row r="7" spans="2:12" s="16" customFormat="1" ht="22.7" customHeight="1">
      <c r="B7" s="2"/>
      <c r="C7" s="2"/>
      <c r="D7" s="426"/>
      <c r="F7" s="426"/>
      <c r="G7" s="426"/>
      <c r="H7" s="426"/>
      <c r="J7" s="414"/>
    </row>
    <row r="8" spans="2:12" s="16" customFormat="1" ht="22.7" customHeight="1">
      <c r="B8" s="2"/>
      <c r="C8" s="2"/>
      <c r="D8" s="427"/>
      <c r="F8" s="427"/>
      <c r="G8" s="427"/>
      <c r="H8" s="427"/>
      <c r="J8" s="415"/>
    </row>
    <row r="9" spans="2:12" ht="15" customHeight="1">
      <c r="B9" s="4" t="s">
        <v>17</v>
      </c>
      <c r="C9" s="5"/>
      <c r="D9" s="19"/>
      <c r="F9" s="122"/>
      <c r="G9" s="122"/>
      <c r="H9" s="122"/>
      <c r="J9" s="123"/>
    </row>
    <row r="10" spans="2:12" ht="15" customHeight="1">
      <c r="B10" s="4"/>
      <c r="C10" s="17" t="s">
        <v>0</v>
      </c>
      <c r="D10" s="19"/>
      <c r="F10" s="122"/>
      <c r="G10" s="122"/>
      <c r="H10" s="122"/>
      <c r="J10" s="123"/>
    </row>
    <row r="11" spans="2:12" ht="15" customHeight="1">
      <c r="B11" s="116"/>
      <c r="C11" s="2" t="str">
        <f>+'F2 TOTAL'!C17</f>
        <v xml:space="preserve">Médecin </v>
      </c>
      <c r="D11" s="117"/>
      <c r="F11" s="117"/>
      <c r="G11" s="117"/>
      <c r="H11" s="130">
        <f>F11-G11</f>
        <v>0</v>
      </c>
      <c r="J11" s="124" t="str">
        <f t="shared" ref="J11:J24" si="0">IF(D11="",IF(F11="","OK","erreur"),IF(AND(G11&lt;&gt;"",G11&lt;F11),"OK","erreur"))</f>
        <v>OK</v>
      </c>
    </row>
    <row r="12" spans="2:12" ht="15" customHeight="1">
      <c r="B12" s="6"/>
      <c r="C12" s="2" t="str">
        <f>+'F2 TOTAL'!C18</f>
        <v>Licencié en sciences hospitalières</v>
      </c>
      <c r="D12" s="117"/>
      <c r="F12" s="117"/>
      <c r="G12" s="117"/>
      <c r="H12" s="130">
        <f t="shared" ref="H12:H24" si="1">F12-G12</f>
        <v>0</v>
      </c>
      <c r="J12" s="124" t="str">
        <f t="shared" si="0"/>
        <v>OK</v>
      </c>
    </row>
    <row r="13" spans="2:12" ht="15" customHeight="1">
      <c r="B13" s="6"/>
      <c r="C13" s="2" t="str">
        <f>+'F2 TOTAL'!C19</f>
        <v>Infirmier hospitalier gradué</v>
      </c>
      <c r="D13" s="117"/>
      <c r="F13" s="117"/>
      <c r="G13" s="117"/>
      <c r="H13" s="130">
        <f t="shared" si="1"/>
        <v>0</v>
      </c>
      <c r="J13" s="124" t="str">
        <f t="shared" si="0"/>
        <v>OK</v>
      </c>
    </row>
    <row r="14" spans="2:12" ht="15" customHeight="1">
      <c r="B14" s="6"/>
      <c r="C14" s="2" t="str">
        <f>+'F2 TOTAL'!C20</f>
        <v>Assistant social</v>
      </c>
      <c r="D14" s="117"/>
      <c r="F14" s="117"/>
      <c r="G14" s="117"/>
      <c r="H14" s="130">
        <f t="shared" si="1"/>
        <v>0</v>
      </c>
      <c r="J14" s="124" t="str">
        <f t="shared" si="0"/>
        <v>OK</v>
      </c>
    </row>
    <row r="15" spans="2:12" ht="15" customHeight="1">
      <c r="B15" s="6"/>
      <c r="C15" s="2" t="str">
        <f>+'F2 TOTAL'!C21</f>
        <v>Ergothérapeute</v>
      </c>
      <c r="D15" s="117"/>
      <c r="F15" s="117"/>
      <c r="G15" s="117"/>
      <c r="H15" s="130">
        <f t="shared" si="1"/>
        <v>0</v>
      </c>
      <c r="J15" s="124" t="str">
        <f t="shared" si="0"/>
        <v>OK</v>
      </c>
    </row>
    <row r="16" spans="2:12" ht="15" customHeight="1">
      <c r="B16" s="6"/>
      <c r="C16" s="2" t="str">
        <f>+'F2 TOTAL'!C22</f>
        <v>Kinésithérapeute</v>
      </c>
      <c r="D16" s="117"/>
      <c r="F16" s="117"/>
      <c r="G16" s="117"/>
      <c r="H16" s="130">
        <f t="shared" si="1"/>
        <v>0</v>
      </c>
      <c r="J16" s="124" t="str">
        <f t="shared" si="0"/>
        <v>OK</v>
      </c>
    </row>
    <row r="17" spans="2:10" ht="15" customHeight="1">
      <c r="B17" s="6"/>
      <c r="C17" s="2" t="str">
        <f>+'F2 TOTAL'!C23</f>
        <v>Psychomotricien</v>
      </c>
      <c r="D17" s="117"/>
      <c r="F17" s="117"/>
      <c r="G17" s="117"/>
      <c r="H17" s="130">
        <f t="shared" si="1"/>
        <v>0</v>
      </c>
      <c r="J17" s="124" t="str">
        <f t="shared" si="0"/>
        <v>OK</v>
      </c>
    </row>
    <row r="18" spans="2:10" ht="15" customHeight="1">
      <c r="B18" s="6"/>
      <c r="C18" s="2" t="str">
        <f>+'F2 TOTAL'!C24</f>
        <v>Pédagogue curatif</v>
      </c>
      <c r="D18" s="117"/>
      <c r="F18" s="117"/>
      <c r="G18" s="117"/>
      <c r="H18" s="130">
        <f t="shared" si="1"/>
        <v>0</v>
      </c>
      <c r="J18" s="124" t="str">
        <f t="shared" si="0"/>
        <v>OK</v>
      </c>
    </row>
    <row r="19" spans="2:10" ht="15" customHeight="1">
      <c r="B19" s="6"/>
      <c r="C19" s="2" t="str">
        <f>+'F2 TOTAL'!C25</f>
        <v>Diététicien</v>
      </c>
      <c r="D19" s="117"/>
      <c r="F19" s="117"/>
      <c r="G19" s="117"/>
      <c r="H19" s="130">
        <f t="shared" si="1"/>
        <v>0</v>
      </c>
      <c r="J19" s="124" t="str">
        <f t="shared" si="0"/>
        <v>OK</v>
      </c>
    </row>
    <row r="20" spans="2:10" ht="15" customHeight="1">
      <c r="B20" s="6"/>
      <c r="C20" s="2" t="str">
        <f>+'F2 TOTAL'!C26</f>
        <v>Orthophoniste</v>
      </c>
      <c r="D20" s="117"/>
      <c r="F20" s="117"/>
      <c r="G20" s="117"/>
      <c r="H20" s="130">
        <f t="shared" ref="H20:H21" si="2">F20-G20</f>
        <v>0</v>
      </c>
      <c r="J20" s="124" t="str">
        <f t="shared" ref="J20:J21" si="3">IF(D20="",IF(F20="","OK","erreur"),IF(AND(G20&lt;&gt;"",G20&lt;F20),"OK","erreur"))</f>
        <v>OK</v>
      </c>
    </row>
    <row r="21" spans="2:10" ht="15" customHeight="1">
      <c r="B21" s="6"/>
      <c r="C21" s="2" t="str">
        <f>+'F2 TOTAL'!C27</f>
        <v>Infirmier anesthésiste / masseur</v>
      </c>
      <c r="D21" s="117"/>
      <c r="F21" s="117"/>
      <c r="G21" s="117"/>
      <c r="H21" s="130">
        <f t="shared" si="2"/>
        <v>0</v>
      </c>
      <c r="J21" s="124" t="str">
        <f t="shared" si="3"/>
        <v>OK</v>
      </c>
    </row>
    <row r="22" spans="2:10" ht="15" customHeight="1">
      <c r="B22" s="6"/>
      <c r="C22" s="2" t="str">
        <f>+'F2 TOTAL'!C28</f>
        <v>Infirmier psychiatrique</v>
      </c>
      <c r="D22" s="117"/>
      <c r="F22" s="117"/>
      <c r="G22" s="117"/>
      <c r="H22" s="130">
        <f t="shared" si="1"/>
        <v>0</v>
      </c>
      <c r="J22" s="124" t="str">
        <f t="shared" si="0"/>
        <v>OK</v>
      </c>
    </row>
    <row r="23" spans="2:10" ht="15" customHeight="1">
      <c r="B23" s="6"/>
      <c r="C23" s="2" t="str">
        <f>+'F2 TOTAL'!C29</f>
        <v>Infirmier</v>
      </c>
      <c r="D23" s="117"/>
      <c r="F23" s="117"/>
      <c r="G23" s="117"/>
      <c r="H23" s="130">
        <f t="shared" si="1"/>
        <v>0</v>
      </c>
      <c r="J23" s="124" t="str">
        <f t="shared" si="0"/>
        <v>OK</v>
      </c>
    </row>
    <row r="24" spans="2:10" ht="15" customHeight="1">
      <c r="B24" s="6"/>
      <c r="C24" s="3" t="str">
        <f>+'F2 TOTAL'!C30</f>
        <v>Aide soignant</v>
      </c>
      <c r="D24" s="117"/>
      <c r="F24" s="117"/>
      <c r="G24" s="117"/>
      <c r="H24" s="130">
        <f t="shared" si="1"/>
        <v>0</v>
      </c>
      <c r="J24" s="124" t="str">
        <f t="shared" si="0"/>
        <v>OK</v>
      </c>
    </row>
    <row r="25" spans="2:10" ht="15" customHeight="1">
      <c r="B25" s="4"/>
      <c r="C25" s="17" t="s">
        <v>1</v>
      </c>
      <c r="D25" s="118"/>
      <c r="F25" s="125"/>
      <c r="G25" s="125"/>
      <c r="H25" s="125"/>
      <c r="J25" s="126"/>
    </row>
    <row r="26" spans="2:10" ht="15" customHeight="1">
      <c r="B26" s="6"/>
      <c r="C26" s="2" t="str">
        <f>+'F2 TOTAL'!C32</f>
        <v>Universitaire psychologue</v>
      </c>
      <c r="D26" s="117"/>
      <c r="F26" s="117"/>
      <c r="G26" s="117"/>
      <c r="H26" s="130">
        <f t="shared" ref="H26:H31" si="4">F26-G26</f>
        <v>0</v>
      </c>
      <c r="J26" s="124" t="str">
        <f t="shared" ref="J26:J31" si="5">IF(D26="",IF(F26="","OK","erreur"),IF(AND(G26&lt;&gt;"",G26&lt;F26),"OK","erreur"))</f>
        <v>OK</v>
      </c>
    </row>
    <row r="27" spans="2:10" ht="15" customHeight="1">
      <c r="B27" s="6"/>
      <c r="C27" s="2" t="str">
        <f>+'F2 TOTAL'!C33</f>
        <v>Educateur gradué</v>
      </c>
      <c r="D27" s="117"/>
      <c r="F27" s="117"/>
      <c r="G27" s="117"/>
      <c r="H27" s="130">
        <f t="shared" si="4"/>
        <v>0</v>
      </c>
      <c r="J27" s="124" t="str">
        <f t="shared" si="5"/>
        <v>OK</v>
      </c>
    </row>
    <row r="28" spans="2:10" ht="15" customHeight="1">
      <c r="B28" s="6"/>
      <c r="C28" s="2" t="str">
        <f>+'F2 TOTAL'!C34</f>
        <v>Educateur instructeur (bac)</v>
      </c>
      <c r="D28" s="117"/>
      <c r="F28" s="117"/>
      <c r="G28" s="117"/>
      <c r="H28" s="130">
        <f t="shared" si="4"/>
        <v>0</v>
      </c>
      <c r="J28" s="124" t="str">
        <f t="shared" si="5"/>
        <v>OK</v>
      </c>
    </row>
    <row r="29" spans="2:10" ht="15" customHeight="1">
      <c r="B29" s="6"/>
      <c r="C29" s="2" t="str">
        <f>+'F2 TOTAL'!C35</f>
        <v>Educateur diplômé</v>
      </c>
      <c r="D29" s="117"/>
      <c r="F29" s="117"/>
      <c r="G29" s="117"/>
      <c r="H29" s="130">
        <f t="shared" si="4"/>
        <v>0</v>
      </c>
      <c r="J29" s="124" t="str">
        <f t="shared" si="5"/>
        <v>OK</v>
      </c>
    </row>
    <row r="30" spans="2:10" ht="15" customHeight="1">
      <c r="B30" s="6"/>
      <c r="C30" s="2" t="str">
        <f>+'F2 TOTAL'!C36</f>
        <v>Educateur instructeur</v>
      </c>
      <c r="D30" s="117"/>
      <c r="F30" s="117"/>
      <c r="G30" s="117"/>
      <c r="H30" s="130">
        <f t="shared" si="4"/>
        <v>0</v>
      </c>
      <c r="J30" s="124" t="str">
        <f t="shared" si="5"/>
        <v>OK</v>
      </c>
    </row>
    <row r="31" spans="2:10" ht="15" customHeight="1">
      <c r="B31" s="6"/>
      <c r="C31" s="2" t="str">
        <f>+'F2 TOTAL'!C37</f>
        <v>Employé non diplômé</v>
      </c>
      <c r="D31" s="117"/>
      <c r="F31" s="117"/>
      <c r="G31" s="117"/>
      <c r="H31" s="130">
        <f t="shared" si="4"/>
        <v>0</v>
      </c>
      <c r="J31" s="124" t="str">
        <f t="shared" si="5"/>
        <v>OK</v>
      </c>
    </row>
    <row r="32" spans="2:10" ht="15" customHeight="1">
      <c r="B32" s="4"/>
      <c r="C32" s="17" t="s">
        <v>2</v>
      </c>
      <c r="D32" s="118"/>
      <c r="F32" s="125"/>
      <c r="G32" s="125"/>
      <c r="H32" s="125"/>
      <c r="J32" s="126"/>
    </row>
    <row r="33" spans="2:10" ht="15" customHeight="1">
      <c r="B33" s="8"/>
      <c r="C33" s="3" t="str">
        <f>+'F2 TOTAL'!C39</f>
        <v>Salarié avec CATP ou CAP</v>
      </c>
      <c r="D33" s="117"/>
      <c r="F33" s="117"/>
      <c r="G33" s="117"/>
      <c r="H33" s="130">
        <f>F33-G33</f>
        <v>0</v>
      </c>
      <c r="J33" s="124" t="str">
        <f>IF(D33="",IF(F33="","OK","erreur"),IF(AND(G33&lt;&gt;"",G33&lt;F33),"OK","erreur"))</f>
        <v>OK</v>
      </c>
    </row>
    <row r="34" spans="2:10" ht="15" customHeight="1">
      <c r="B34" s="8"/>
      <c r="C34" s="3" t="str">
        <f>+'F2 TOTAL'!C40</f>
        <v>Auxiliaire de vie/Auxiliaire économe</v>
      </c>
      <c r="D34" s="117"/>
      <c r="F34" s="117"/>
      <c r="G34" s="117"/>
      <c r="H34" s="130">
        <f>F34-G34</f>
        <v>0</v>
      </c>
      <c r="J34" s="124" t="str">
        <f>IF(D34="",IF(F34="","OK","erreur"),IF(AND(G34&lt;&gt;"",G34&lt;F34),"OK","erreur"))</f>
        <v>OK</v>
      </c>
    </row>
    <row r="35" spans="2:10" ht="15" customHeight="1">
      <c r="B35" s="8"/>
      <c r="C35" s="3" t="str">
        <f>+'F2 TOTAL'!C41</f>
        <v>Aide socio-familiale</v>
      </c>
      <c r="D35" s="117"/>
      <c r="F35" s="117"/>
      <c r="G35" s="117"/>
      <c r="H35" s="130">
        <f>F35-G35</f>
        <v>0</v>
      </c>
      <c r="J35" s="124" t="str">
        <f>IF(D35="",IF(F35="","OK","erreur"),IF(AND(G35&lt;&gt;"",G35&lt;F35),"OK","erreur"))</f>
        <v>OK</v>
      </c>
    </row>
    <row r="36" spans="2:10" ht="15" customHeight="1">
      <c r="B36" s="8"/>
      <c r="C36" s="3" t="str">
        <f>+'F2 TOTAL'!C42</f>
        <v>Aide socio-familiale en formation</v>
      </c>
      <c r="D36" s="117"/>
      <c r="F36" s="117"/>
      <c r="G36" s="117"/>
      <c r="H36" s="130">
        <f>F36-G36</f>
        <v>0</v>
      </c>
      <c r="J36" s="124" t="str">
        <f>IF(D36="",IF(F36="","OK","erreur"),IF(AND(G36&lt;&gt;"",G36&lt;F36),"OK","erreur"))</f>
        <v>OK</v>
      </c>
    </row>
    <row r="37" spans="2:10" ht="15" customHeight="1">
      <c r="B37" s="8"/>
      <c r="C37" s="3" t="str">
        <f>+'F2 TOTAL'!C43</f>
        <v>Salarié non diplômé</v>
      </c>
      <c r="D37" s="117"/>
      <c r="F37" s="117"/>
      <c r="G37" s="117"/>
      <c r="H37" s="130">
        <f>F37-G37</f>
        <v>0</v>
      </c>
      <c r="J37" s="124" t="str">
        <f>IF(D37="",IF(F37="","OK","erreur"),IF(AND(G37&lt;&gt;"",G37&lt;F37),"OK","erreur"))</f>
        <v>OK</v>
      </c>
    </row>
    <row r="38" spans="2:10" ht="15" customHeight="1">
      <c r="B38" s="4" t="s">
        <v>103</v>
      </c>
      <c r="C38" s="5"/>
      <c r="D38" s="118"/>
      <c r="F38" s="127"/>
      <c r="G38" s="127"/>
      <c r="H38" s="127"/>
      <c r="J38" s="126"/>
    </row>
    <row r="39" spans="2:10" ht="15" customHeight="1">
      <c r="B39" s="6"/>
      <c r="C39" s="2" t="str">
        <f>+'F2 TOTAL'!C45</f>
        <v>Universitaire</v>
      </c>
      <c r="D39" s="117"/>
      <c r="F39" s="117"/>
      <c r="G39" s="117"/>
      <c r="H39" s="130">
        <f t="shared" ref="H39:H46" si="6">F39-G39</f>
        <v>0</v>
      </c>
      <c r="J39" s="124" t="str">
        <f t="shared" ref="J39:J46" si="7">IF(D39="",IF(F39="","OK","erreur"),IF(AND(G39&lt;&gt;"",G39&lt;F39),"OK","erreur"))</f>
        <v>OK</v>
      </c>
    </row>
    <row r="40" spans="2:10" ht="15" customHeight="1">
      <c r="B40" s="6"/>
      <c r="C40" s="2" t="str">
        <f>+'F2 TOTAL'!C46</f>
        <v>Bachelor</v>
      </c>
      <c r="D40" s="117"/>
      <c r="F40" s="117"/>
      <c r="G40" s="117"/>
      <c r="H40" s="130">
        <f t="shared" si="6"/>
        <v>0</v>
      </c>
      <c r="J40" s="124" t="str">
        <f t="shared" si="7"/>
        <v>OK</v>
      </c>
    </row>
    <row r="41" spans="2:10" ht="15" customHeight="1">
      <c r="B41" s="6"/>
      <c r="C41" s="2" t="str">
        <f>+'F2 TOTAL'!C47</f>
        <v>BTS</v>
      </c>
      <c r="D41" s="117"/>
      <c r="F41" s="117"/>
      <c r="G41" s="117"/>
      <c r="H41" s="130">
        <f t="shared" si="6"/>
        <v>0</v>
      </c>
      <c r="J41" s="124" t="str">
        <f t="shared" si="7"/>
        <v>OK</v>
      </c>
    </row>
    <row r="42" spans="2:10" ht="15" customHeight="1">
      <c r="B42" s="6"/>
      <c r="C42" s="2" t="str">
        <f>+'F2 TOTAL'!C48</f>
        <v>Bac</v>
      </c>
      <c r="D42" s="117"/>
      <c r="F42" s="117"/>
      <c r="G42" s="117"/>
      <c r="H42" s="130">
        <f t="shared" si="6"/>
        <v>0</v>
      </c>
      <c r="J42" s="124" t="str">
        <f t="shared" si="7"/>
        <v>OK</v>
      </c>
    </row>
    <row r="43" spans="2:10" ht="15" customHeight="1">
      <c r="B43" s="6"/>
      <c r="C43" s="2" t="str">
        <f>+'F2 TOTAL'!C49</f>
        <v>Salarié avec 3ième sec. ou ens. moyen</v>
      </c>
      <c r="D43" s="117"/>
      <c r="F43" s="117"/>
      <c r="G43" s="117"/>
      <c r="H43" s="130">
        <f t="shared" si="6"/>
        <v>0</v>
      </c>
      <c r="J43" s="124" t="str">
        <f t="shared" si="7"/>
        <v>OK</v>
      </c>
    </row>
    <row r="44" spans="2:10" ht="15" customHeight="1">
      <c r="B44" s="6"/>
      <c r="C44" s="2" t="str">
        <f>+'F2 TOTAL'!C50</f>
        <v>Salarié avec 5ième sec. ou 9ième moyen</v>
      </c>
      <c r="D44" s="117"/>
      <c r="F44" s="117"/>
      <c r="G44" s="117"/>
      <c r="H44" s="130">
        <f t="shared" si="6"/>
        <v>0</v>
      </c>
      <c r="J44" s="124" t="str">
        <f t="shared" si="7"/>
        <v>OK</v>
      </c>
    </row>
    <row r="45" spans="2:10" ht="15" customHeight="1">
      <c r="B45" s="6"/>
      <c r="C45" s="2" t="str">
        <f>+'F2 TOTAL'!C51</f>
        <v>Salarié sans 5ième sec. ou 9ième moyen</v>
      </c>
      <c r="D45" s="117"/>
      <c r="F45" s="117"/>
      <c r="G45" s="117"/>
      <c r="H45" s="130">
        <f t="shared" si="6"/>
        <v>0</v>
      </c>
      <c r="J45" s="124" t="str">
        <f t="shared" si="7"/>
        <v>OK</v>
      </c>
    </row>
    <row r="46" spans="2:10" ht="15" customHeight="1">
      <c r="B46" s="6"/>
      <c r="C46" s="2" t="str">
        <f>+'F2 TOTAL'!C52</f>
        <v>Salarié non diplômé</v>
      </c>
      <c r="D46" s="117"/>
      <c r="F46" s="117"/>
      <c r="G46" s="117"/>
      <c r="H46" s="130">
        <f t="shared" si="6"/>
        <v>0</v>
      </c>
      <c r="J46" s="124" t="str">
        <f t="shared" si="7"/>
        <v>OK</v>
      </c>
    </row>
    <row r="47" spans="2:10" ht="15" customHeight="1">
      <c r="B47" s="4" t="s">
        <v>111</v>
      </c>
      <c r="C47" s="5"/>
      <c r="D47" s="118"/>
      <c r="F47" s="125"/>
      <c r="G47" s="125"/>
      <c r="H47" s="125"/>
      <c r="J47" s="126"/>
    </row>
    <row r="48" spans="2:10" ht="15" customHeight="1">
      <c r="B48" s="8"/>
      <c r="C48" s="3" t="str">
        <f>+'F2 TOTAL'!C54</f>
        <v>Salarié avec CATP ou CAP</v>
      </c>
      <c r="D48" s="117"/>
      <c r="F48" s="117"/>
      <c r="G48" s="117"/>
      <c r="H48" s="130">
        <f t="shared" ref="H48:H53" si="8">F48-G48</f>
        <v>0</v>
      </c>
      <c r="J48" s="124" t="str">
        <f t="shared" ref="J48:J53" si="9">IF(D48="",IF(F48="","OK","erreur"),IF(AND(G48&lt;&gt;"",G48&lt;F48),"OK","erreur"))</f>
        <v>OK</v>
      </c>
    </row>
    <row r="49" spans="2:10" ht="15" customHeight="1">
      <c r="B49" s="8"/>
      <c r="C49" s="3" t="str">
        <f>+'F2 TOTAL'!C55</f>
        <v>Salarié sans CATP</v>
      </c>
      <c r="D49" s="117"/>
      <c r="F49" s="117"/>
      <c r="G49" s="117"/>
      <c r="H49" s="130">
        <f t="shared" si="8"/>
        <v>0</v>
      </c>
      <c r="J49" s="124" t="str">
        <f t="shared" si="9"/>
        <v>OK</v>
      </c>
    </row>
    <row r="50" spans="2:10" ht="15" customHeight="1">
      <c r="B50" s="8"/>
      <c r="C50" s="3" t="str">
        <f>+'F2 TOTAL'!C56</f>
        <v>Salarié non diplômé - Nettoyage</v>
      </c>
      <c r="D50" s="117"/>
      <c r="F50" s="117"/>
      <c r="G50" s="117"/>
      <c r="H50" s="130">
        <f t="shared" si="8"/>
        <v>0</v>
      </c>
      <c r="J50" s="124" t="str">
        <f t="shared" si="9"/>
        <v>OK</v>
      </c>
    </row>
    <row r="51" spans="2:10" ht="15" customHeight="1">
      <c r="B51" s="8"/>
      <c r="C51" s="3" t="str">
        <f>+'F2 TOTAL'!C57</f>
        <v>Salarié non diplômé - Aide cuisinière</v>
      </c>
      <c r="D51" s="117"/>
      <c r="F51" s="117"/>
      <c r="G51" s="117"/>
      <c r="H51" s="130">
        <f t="shared" si="8"/>
        <v>0</v>
      </c>
      <c r="J51" s="124" t="str">
        <f t="shared" si="9"/>
        <v>OK</v>
      </c>
    </row>
    <row r="52" spans="2:10" ht="15" customHeight="1">
      <c r="B52" s="8"/>
      <c r="C52" s="3" t="str">
        <f>+'F2 TOTAL'!C58</f>
        <v>Salarié non diplômé - Lingère</v>
      </c>
      <c r="D52" s="117"/>
      <c r="F52" s="117"/>
      <c r="G52" s="117"/>
      <c r="H52" s="130">
        <f t="shared" si="8"/>
        <v>0</v>
      </c>
      <c r="J52" s="124" t="str">
        <f t="shared" si="9"/>
        <v>OK</v>
      </c>
    </row>
    <row r="53" spans="2:10" ht="15" customHeight="1">
      <c r="B53" s="11"/>
      <c r="C53" s="119" t="str">
        <f>+'F2 TOTAL'!C59</f>
        <v>Salarié non diplômé - Chauffeur</v>
      </c>
      <c r="D53" s="117"/>
      <c r="F53" s="117"/>
      <c r="G53" s="117"/>
      <c r="H53" s="130">
        <f t="shared" si="8"/>
        <v>0</v>
      </c>
      <c r="J53" s="124" t="str">
        <f t="shared" si="9"/>
        <v>OK</v>
      </c>
    </row>
    <row r="54" spans="2:10" ht="15" customHeight="1">
      <c r="D54" s="68"/>
      <c r="F54" s="128"/>
      <c r="G54" s="128"/>
      <c r="H54" s="128"/>
      <c r="J54" s="16"/>
    </row>
    <row r="55" spans="2:10" ht="15" customHeight="1">
      <c r="B55" s="7" t="s">
        <v>15</v>
      </c>
      <c r="C55" s="18"/>
      <c r="D55" s="63">
        <f>SUM(D11:D53)</f>
        <v>0</v>
      </c>
      <c r="F55" s="63">
        <f>SUM(F11:F53)</f>
        <v>0</v>
      </c>
      <c r="G55" s="63">
        <f>SUM(G11:G53)</f>
        <v>0</v>
      </c>
      <c r="H55" s="63">
        <f>SUM(H11:H53)</f>
        <v>0</v>
      </c>
    </row>
    <row r="56" spans="2:10" ht="15" customHeight="1">
      <c r="B56" s="120"/>
      <c r="D56" s="121"/>
      <c r="E56" s="129"/>
      <c r="H56" s="131"/>
    </row>
  </sheetData>
  <mergeCells count="7">
    <mergeCell ref="B2:J2"/>
    <mergeCell ref="D4:J4"/>
    <mergeCell ref="D6:D8"/>
    <mergeCell ref="F6:F8"/>
    <mergeCell ref="G6:G8"/>
    <mergeCell ref="H6:H8"/>
    <mergeCell ref="J6:J8"/>
  </mergeCells>
  <conditionalFormatting sqref="B2">
    <cfRule type="expression" dxfId="19" priority="5">
      <formula>$L$2="OK"</formula>
    </cfRule>
    <cfRule type="expression" dxfId="18" priority="6">
      <formula>$L$2="NOK"</formula>
    </cfRule>
  </conditionalFormatting>
  <conditionalFormatting sqref="J11:J53">
    <cfRule type="containsText" dxfId="17" priority="4" stopIfTrue="1" operator="containsText" text="ok">
      <formula>NOT(ISERROR(SEARCH("ok",J11)))</formula>
    </cfRule>
  </conditionalFormatting>
  <conditionalFormatting sqref="J11:J54">
    <cfRule type="cellIs" dxfId="16" priority="3" stopIfTrue="1" operator="equal">
      <formula>"erreur"</formula>
    </cfRule>
  </conditionalFormatting>
  <conditionalFormatting sqref="J11:J53">
    <cfRule type="containsText" dxfId="15" priority="2" stopIfTrue="1" operator="containsText" text="erreur">
      <formula>NOT(ISERROR(SEARCH("erreur",J11)))</formula>
    </cfRule>
  </conditionalFormatting>
  <conditionalFormatting sqref="J26:J31 J48:J53 J33:J37 J39:J46 J11:J24">
    <cfRule type="containsText" dxfId="14" priority="1" stopIfTrue="1" operator="containsText" text="OK">
      <formula>NOT(ISERROR(SEARCH("OK",J11)))</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showGridLines="0" zoomScaleNormal="100" workbookViewId="0">
      <selection activeCell="H57" sqref="H57"/>
    </sheetView>
  </sheetViews>
  <sheetFormatPr defaultColWidth="11.42578125" defaultRowHeight="15" customHeight="1"/>
  <cols>
    <col min="1" max="1" width="2.85546875" style="1" customWidth="1"/>
    <col min="2" max="2" width="8.5703125" style="1" customWidth="1"/>
    <col min="3" max="3" width="37.140625" style="1" customWidth="1"/>
    <col min="4" max="8" width="28.5703125" style="1" customWidth="1"/>
    <col min="9" max="9" width="2.85546875" style="1" customWidth="1"/>
    <col min="10" max="16384" width="11.42578125" style="1"/>
  </cols>
  <sheetData>
    <row r="1" spans="2:10" ht="15" customHeight="1" thickBot="1"/>
    <row r="2" spans="2:10" s="16" customFormat="1" ht="60" customHeight="1" thickBot="1">
      <c r="B2" s="399" t="s">
        <v>1551</v>
      </c>
      <c r="C2" s="400"/>
      <c r="D2" s="400"/>
      <c r="E2" s="400"/>
      <c r="F2" s="400"/>
      <c r="G2" s="400"/>
      <c r="H2" s="400"/>
      <c r="J2" s="67" t="str">
        <f>IF(OR(D57&lt;&gt;0,E57&lt;&gt;0,F57&lt;&gt;0,G57&lt;&gt;0,H57&lt;&gt;0),"OK","NOK")</f>
        <v>NOK</v>
      </c>
    </row>
    <row r="3" spans="2:10" ht="15" customHeight="1" thickBot="1"/>
    <row r="4" spans="2:10" ht="15" customHeight="1">
      <c r="B4" s="448" t="s">
        <v>1472</v>
      </c>
      <c r="C4" s="449"/>
      <c r="D4" s="449"/>
      <c r="E4" s="449"/>
      <c r="F4" s="449"/>
      <c r="G4" s="449"/>
      <c r="H4" s="450"/>
    </row>
    <row r="5" spans="2:10" ht="15" customHeight="1" thickBot="1">
      <c r="B5" s="451" t="s">
        <v>1521</v>
      </c>
      <c r="C5" s="452"/>
      <c r="D5" s="452"/>
      <c r="E5" s="452"/>
      <c r="F5" s="452"/>
      <c r="G5" s="452"/>
      <c r="H5" s="453"/>
    </row>
    <row r="6" spans="2:10" ht="15" customHeight="1">
      <c r="B6" s="283"/>
      <c r="C6" s="283"/>
      <c r="D6" s="283"/>
      <c r="E6" s="283"/>
      <c r="F6" s="283"/>
    </row>
    <row r="7" spans="2:10" ht="15" customHeight="1">
      <c r="B7" s="9" t="s">
        <v>16</v>
      </c>
      <c r="C7" s="62"/>
      <c r="D7" s="408">
        <f>+'F1'!C7</f>
        <v>0</v>
      </c>
      <c r="E7" s="409"/>
      <c r="F7" s="409"/>
      <c r="G7" s="409"/>
      <c r="H7" s="410"/>
    </row>
    <row r="8" spans="2:10" ht="15" customHeight="1">
      <c r="B8" s="112"/>
      <c r="C8" s="3"/>
      <c r="D8" s="113"/>
      <c r="E8" s="113"/>
      <c r="F8" s="113"/>
    </row>
    <row r="9" spans="2:10" s="16" customFormat="1" ht="15" customHeight="1">
      <c r="B9" s="2"/>
      <c r="C9" s="2"/>
      <c r="D9" s="454" t="s">
        <v>1552</v>
      </c>
      <c r="E9" s="455"/>
      <c r="F9" s="455"/>
      <c r="G9" s="455"/>
      <c r="H9" s="314" t="s">
        <v>1522</v>
      </c>
    </row>
    <row r="10" spans="2:10" s="16" customFormat="1" ht="45" customHeight="1">
      <c r="B10" s="2"/>
      <c r="C10" s="2"/>
      <c r="D10" s="179" t="s">
        <v>1523</v>
      </c>
      <c r="E10" s="179" t="s">
        <v>1524</v>
      </c>
      <c r="F10" s="179" t="s">
        <v>1525</v>
      </c>
      <c r="G10" s="179" t="s">
        <v>1526</v>
      </c>
      <c r="H10" s="179" t="s">
        <v>1527</v>
      </c>
    </row>
    <row r="11" spans="2:10" ht="15" customHeight="1">
      <c r="B11" s="4" t="s">
        <v>17</v>
      </c>
      <c r="C11" s="5"/>
      <c r="D11" s="315"/>
      <c r="E11" s="315"/>
      <c r="F11" s="315"/>
      <c r="G11" s="315"/>
      <c r="H11" s="287"/>
    </row>
    <row r="12" spans="2:10" ht="15" customHeight="1">
      <c r="B12" s="4"/>
      <c r="C12" s="17" t="s">
        <v>0</v>
      </c>
      <c r="D12" s="315"/>
      <c r="E12" s="315"/>
      <c r="F12" s="315"/>
      <c r="G12" s="315"/>
      <c r="H12" s="287"/>
    </row>
    <row r="13" spans="2:10" ht="15" customHeight="1">
      <c r="B13" s="6"/>
      <c r="C13" s="2" t="str">
        <f>+'F2 TOTAL'!C17</f>
        <v xml:space="preserve">Médecin </v>
      </c>
      <c r="D13" s="117"/>
      <c r="E13" s="117"/>
      <c r="F13" s="117"/>
      <c r="G13" s="117"/>
      <c r="H13" s="117"/>
    </row>
    <row r="14" spans="2:10" ht="15" customHeight="1">
      <c r="B14" s="6"/>
      <c r="C14" s="2" t="str">
        <f>+'F2 TOTAL'!C18</f>
        <v>Licencié en sciences hospitalières</v>
      </c>
      <c r="D14" s="117"/>
      <c r="E14" s="117"/>
      <c r="F14" s="117"/>
      <c r="G14" s="117"/>
      <c r="H14" s="117"/>
    </row>
    <row r="15" spans="2:10" ht="15" customHeight="1">
      <c r="B15" s="6"/>
      <c r="C15" s="2" t="str">
        <f>+'F2 TOTAL'!C19</f>
        <v>Infirmier hospitalier gradué</v>
      </c>
      <c r="D15" s="117"/>
      <c r="E15" s="117"/>
      <c r="F15" s="117"/>
      <c r="G15" s="117"/>
      <c r="H15" s="117"/>
    </row>
    <row r="16" spans="2:10" ht="15" customHeight="1">
      <c r="B16" s="6"/>
      <c r="C16" s="2" t="str">
        <f>+'F2 TOTAL'!C20</f>
        <v>Assistant social</v>
      </c>
      <c r="D16" s="117"/>
      <c r="E16" s="117"/>
      <c r="F16" s="117"/>
      <c r="G16" s="117"/>
      <c r="H16" s="117"/>
    </row>
    <row r="17" spans="2:8" ht="15" customHeight="1">
      <c r="B17" s="6"/>
      <c r="C17" s="2" t="str">
        <f>+'F2 TOTAL'!C21</f>
        <v>Ergothérapeute</v>
      </c>
      <c r="D17" s="117"/>
      <c r="E17" s="117"/>
      <c r="F17" s="117"/>
      <c r="G17" s="117"/>
      <c r="H17" s="117"/>
    </row>
    <row r="18" spans="2:8" ht="15" customHeight="1">
      <c r="B18" s="6"/>
      <c r="C18" s="2" t="str">
        <f>+'F2 TOTAL'!C22</f>
        <v>Kinésithérapeute</v>
      </c>
      <c r="D18" s="117"/>
      <c r="E18" s="117"/>
      <c r="F18" s="117"/>
      <c r="G18" s="117"/>
      <c r="H18" s="117"/>
    </row>
    <row r="19" spans="2:8" ht="15" customHeight="1">
      <c r="B19" s="6"/>
      <c r="C19" s="2" t="str">
        <f>+'F2 TOTAL'!C23</f>
        <v>Psychomotricien</v>
      </c>
      <c r="D19" s="117"/>
      <c r="E19" s="117"/>
      <c r="F19" s="117"/>
      <c r="G19" s="117"/>
      <c r="H19" s="117"/>
    </row>
    <row r="20" spans="2:8" ht="15" customHeight="1">
      <c r="B20" s="6"/>
      <c r="C20" s="2" t="str">
        <f>+'F2 TOTAL'!C24</f>
        <v>Pédagogue curatif</v>
      </c>
      <c r="D20" s="117"/>
      <c r="E20" s="117"/>
      <c r="F20" s="117"/>
      <c r="G20" s="117"/>
      <c r="H20" s="117"/>
    </row>
    <row r="21" spans="2:8" ht="15" customHeight="1">
      <c r="B21" s="6"/>
      <c r="C21" s="2" t="str">
        <f>+'F2 TOTAL'!C25</f>
        <v>Diététicien</v>
      </c>
      <c r="D21" s="117"/>
      <c r="E21" s="117"/>
      <c r="F21" s="117"/>
      <c r="G21" s="117"/>
      <c r="H21" s="117"/>
    </row>
    <row r="22" spans="2:8" ht="15" customHeight="1">
      <c r="B22" s="6"/>
      <c r="C22" s="2" t="str">
        <f>+'F2 TOTAL'!C26</f>
        <v>Orthophoniste</v>
      </c>
      <c r="D22" s="117"/>
      <c r="E22" s="117"/>
      <c r="F22" s="117"/>
      <c r="G22" s="117"/>
      <c r="H22" s="117"/>
    </row>
    <row r="23" spans="2:8" ht="15" customHeight="1">
      <c r="B23" s="6"/>
      <c r="C23" s="2" t="str">
        <f>+'F2 TOTAL'!C27</f>
        <v>Infirmier anesthésiste / masseur</v>
      </c>
      <c r="D23" s="117"/>
      <c r="E23" s="117"/>
      <c r="F23" s="117"/>
      <c r="G23" s="117"/>
      <c r="H23" s="117"/>
    </row>
    <row r="24" spans="2:8" ht="15" customHeight="1">
      <c r="B24" s="6"/>
      <c r="C24" s="2" t="str">
        <f>+'F2 TOTAL'!C28</f>
        <v>Infirmier psychiatrique</v>
      </c>
      <c r="D24" s="117"/>
      <c r="E24" s="117"/>
      <c r="F24" s="117"/>
      <c r="G24" s="117"/>
      <c r="H24" s="117"/>
    </row>
    <row r="25" spans="2:8" ht="15" customHeight="1">
      <c r="B25" s="6"/>
      <c r="C25" s="2" t="str">
        <f>+'F2 TOTAL'!C29</f>
        <v>Infirmier</v>
      </c>
      <c r="D25" s="117"/>
      <c r="E25" s="117"/>
      <c r="F25" s="117"/>
      <c r="G25" s="117"/>
      <c r="H25" s="117"/>
    </row>
    <row r="26" spans="2:8" ht="15" customHeight="1">
      <c r="B26" s="6"/>
      <c r="C26" s="3" t="str">
        <f>+'F2 TOTAL'!C30</f>
        <v>Aide soignant</v>
      </c>
      <c r="D26" s="117"/>
      <c r="E26" s="117"/>
      <c r="F26" s="117"/>
      <c r="G26" s="117"/>
      <c r="H26" s="117"/>
    </row>
    <row r="27" spans="2:8" ht="15" customHeight="1">
      <c r="B27" s="4"/>
      <c r="C27" s="17" t="s">
        <v>1</v>
      </c>
      <c r="D27" s="118"/>
      <c r="E27" s="316"/>
      <c r="F27" s="317"/>
      <c r="G27" s="317"/>
      <c r="H27" s="118"/>
    </row>
    <row r="28" spans="2:8" ht="15" customHeight="1">
      <c r="B28" s="6"/>
      <c r="C28" s="2" t="str">
        <f>+'F2 TOTAL'!C32</f>
        <v>Universitaire psychologue</v>
      </c>
      <c r="D28" s="117"/>
      <c r="E28" s="117"/>
      <c r="F28" s="117"/>
      <c r="G28" s="117"/>
      <c r="H28" s="117"/>
    </row>
    <row r="29" spans="2:8" ht="15" customHeight="1">
      <c r="B29" s="6"/>
      <c r="C29" s="2" t="str">
        <f>+'F2 TOTAL'!C33</f>
        <v>Educateur gradué</v>
      </c>
      <c r="D29" s="117"/>
      <c r="E29" s="117"/>
      <c r="F29" s="117"/>
      <c r="G29" s="117"/>
      <c r="H29" s="117"/>
    </row>
    <row r="30" spans="2:8" ht="15" customHeight="1">
      <c r="B30" s="6"/>
      <c r="C30" s="2" t="str">
        <f>+'F2 TOTAL'!C34</f>
        <v>Educateur instructeur (bac)</v>
      </c>
      <c r="D30" s="117"/>
      <c r="E30" s="117"/>
      <c r="F30" s="117"/>
      <c r="G30" s="117"/>
      <c r="H30" s="117"/>
    </row>
    <row r="31" spans="2:8" ht="15" customHeight="1">
      <c r="B31" s="6"/>
      <c r="C31" s="2" t="str">
        <f>+'F2 TOTAL'!C35</f>
        <v>Educateur diplômé</v>
      </c>
      <c r="D31" s="117"/>
      <c r="E31" s="117"/>
      <c r="F31" s="117"/>
      <c r="G31" s="117"/>
      <c r="H31" s="117"/>
    </row>
    <row r="32" spans="2:8" ht="15" customHeight="1">
      <c r="B32" s="6"/>
      <c r="C32" s="2" t="str">
        <f>+'F2 TOTAL'!C36</f>
        <v>Educateur instructeur</v>
      </c>
      <c r="D32" s="117"/>
      <c r="E32" s="117"/>
      <c r="F32" s="117"/>
      <c r="G32" s="117"/>
      <c r="H32" s="117"/>
    </row>
    <row r="33" spans="2:8" ht="15" customHeight="1">
      <c r="B33" s="6"/>
      <c r="C33" s="2" t="str">
        <f>+'F2 TOTAL'!C37</f>
        <v>Employé non diplômé</v>
      </c>
      <c r="D33" s="117"/>
      <c r="E33" s="117"/>
      <c r="F33" s="117"/>
      <c r="G33" s="117"/>
      <c r="H33" s="117"/>
    </row>
    <row r="34" spans="2:8" ht="15" customHeight="1">
      <c r="B34" s="4"/>
      <c r="C34" s="17" t="s">
        <v>2</v>
      </c>
      <c r="D34" s="118"/>
      <c r="E34" s="316"/>
      <c r="F34" s="317"/>
      <c r="G34" s="317"/>
      <c r="H34" s="118"/>
    </row>
    <row r="35" spans="2:8" ht="15" customHeight="1">
      <c r="B35" s="8"/>
      <c r="C35" s="3" t="str">
        <f>+'F2 TOTAL'!C39</f>
        <v>Salarié avec CATP ou CAP</v>
      </c>
      <c r="D35" s="117"/>
      <c r="E35" s="117"/>
      <c r="F35" s="117"/>
      <c r="G35" s="117"/>
      <c r="H35" s="117"/>
    </row>
    <row r="36" spans="2:8" ht="15" customHeight="1">
      <c r="B36" s="8"/>
      <c r="C36" s="3" t="str">
        <f>+'F2 TOTAL'!C40</f>
        <v>Auxiliaire de vie/Auxiliaire économe</v>
      </c>
      <c r="D36" s="117"/>
      <c r="E36" s="117"/>
      <c r="F36" s="117"/>
      <c r="G36" s="117"/>
      <c r="H36" s="117"/>
    </row>
    <row r="37" spans="2:8" ht="15" customHeight="1">
      <c r="B37" s="8"/>
      <c r="C37" s="3" t="str">
        <f>+'F2 TOTAL'!C41</f>
        <v>Aide socio-familiale</v>
      </c>
      <c r="D37" s="117"/>
      <c r="E37" s="117"/>
      <c r="F37" s="117"/>
      <c r="G37" s="117"/>
      <c r="H37" s="117"/>
    </row>
    <row r="38" spans="2:8" ht="15" customHeight="1">
      <c r="B38" s="8"/>
      <c r="C38" s="3" t="str">
        <f>+'F2 TOTAL'!C42</f>
        <v>Aide socio-familiale en formation</v>
      </c>
      <c r="D38" s="117"/>
      <c r="E38" s="117"/>
      <c r="F38" s="117"/>
      <c r="G38" s="117"/>
      <c r="H38" s="117"/>
    </row>
    <row r="39" spans="2:8" ht="15" customHeight="1">
      <c r="B39" s="11"/>
      <c r="C39" s="106" t="str">
        <f>+'F2 TOTAL'!C43</f>
        <v>Salarié non diplômé</v>
      </c>
      <c r="D39" s="117"/>
      <c r="E39" s="117"/>
      <c r="F39" s="117"/>
      <c r="G39" s="117"/>
      <c r="H39" s="117"/>
    </row>
    <row r="40" spans="2:8" ht="15" customHeight="1">
      <c r="B40" s="4" t="s">
        <v>103</v>
      </c>
      <c r="C40" s="17"/>
      <c r="D40" s="118"/>
      <c r="E40" s="316"/>
      <c r="F40" s="317"/>
      <c r="G40" s="317"/>
      <c r="H40" s="118"/>
    </row>
    <row r="41" spans="2:8" ht="15" customHeight="1">
      <c r="B41" s="6"/>
      <c r="C41" s="2" t="str">
        <f>+'F2 TOTAL'!C45</f>
        <v>Universitaire</v>
      </c>
      <c r="D41" s="117"/>
      <c r="E41" s="117"/>
      <c r="F41" s="117"/>
      <c r="G41" s="117"/>
      <c r="H41" s="117"/>
    </row>
    <row r="42" spans="2:8" ht="15" customHeight="1">
      <c r="B42" s="6"/>
      <c r="C42" s="2" t="str">
        <f>+'F2 TOTAL'!C46</f>
        <v>Bachelor</v>
      </c>
      <c r="D42" s="117"/>
      <c r="E42" s="117"/>
      <c r="F42" s="117"/>
      <c r="G42" s="117"/>
      <c r="H42" s="117"/>
    </row>
    <row r="43" spans="2:8" ht="15" customHeight="1">
      <c r="B43" s="6"/>
      <c r="C43" s="2" t="str">
        <f>+'F2 TOTAL'!C47</f>
        <v>BTS</v>
      </c>
      <c r="D43" s="117"/>
      <c r="E43" s="117"/>
      <c r="F43" s="117"/>
      <c r="G43" s="117"/>
      <c r="H43" s="117"/>
    </row>
    <row r="44" spans="2:8" ht="15" customHeight="1">
      <c r="B44" s="6"/>
      <c r="C44" s="2" t="str">
        <f>+'F2 TOTAL'!C48</f>
        <v>Bac</v>
      </c>
      <c r="D44" s="117"/>
      <c r="E44" s="117"/>
      <c r="F44" s="117"/>
      <c r="G44" s="117"/>
      <c r="H44" s="117"/>
    </row>
    <row r="45" spans="2:8" ht="15" customHeight="1">
      <c r="B45" s="6"/>
      <c r="C45" s="2" t="str">
        <f>+'F2 TOTAL'!C49</f>
        <v>Salarié avec 3ième sec. ou ens. moyen</v>
      </c>
      <c r="D45" s="117"/>
      <c r="E45" s="117"/>
      <c r="F45" s="117"/>
      <c r="G45" s="117"/>
      <c r="H45" s="117"/>
    </row>
    <row r="46" spans="2:8" ht="15" customHeight="1">
      <c r="B46" s="6"/>
      <c r="C46" s="2" t="str">
        <f>+'F2 TOTAL'!C50</f>
        <v>Salarié avec 5ième sec. ou 9ième moyen</v>
      </c>
      <c r="D46" s="117"/>
      <c r="E46" s="117"/>
      <c r="F46" s="117"/>
      <c r="G46" s="117"/>
      <c r="H46" s="117"/>
    </row>
    <row r="47" spans="2:8" ht="15" customHeight="1">
      <c r="B47" s="6"/>
      <c r="C47" s="2" t="str">
        <f>+'F2 TOTAL'!C51</f>
        <v>Salarié sans 5ième sec. ou 9ième moyen</v>
      </c>
      <c r="D47" s="117"/>
      <c r="E47" s="117"/>
      <c r="F47" s="117"/>
      <c r="G47" s="117"/>
      <c r="H47" s="117"/>
    </row>
    <row r="48" spans="2:8" ht="15" customHeight="1">
      <c r="B48" s="6"/>
      <c r="C48" s="2" t="str">
        <f>+'F2 TOTAL'!C52</f>
        <v>Salarié non diplômé</v>
      </c>
      <c r="D48" s="117"/>
      <c r="E48" s="117"/>
      <c r="F48" s="117"/>
      <c r="G48" s="117"/>
      <c r="H48" s="117"/>
    </row>
    <row r="49" spans="2:8" ht="15" customHeight="1">
      <c r="B49" s="4" t="s">
        <v>111</v>
      </c>
      <c r="C49" s="17"/>
      <c r="D49" s="118"/>
      <c r="E49" s="316"/>
      <c r="F49" s="317"/>
      <c r="G49" s="317"/>
      <c r="H49" s="118"/>
    </row>
    <row r="50" spans="2:8" ht="15" customHeight="1">
      <c r="B50" s="8"/>
      <c r="C50" s="3" t="str">
        <f>+'F2 TOTAL'!C54</f>
        <v>Salarié avec CATP ou CAP</v>
      </c>
      <c r="D50" s="117"/>
      <c r="E50" s="117"/>
      <c r="F50" s="117"/>
      <c r="G50" s="117"/>
      <c r="H50" s="117"/>
    </row>
    <row r="51" spans="2:8" ht="15" customHeight="1">
      <c r="B51" s="8"/>
      <c r="C51" s="3" t="str">
        <f>+'F2 TOTAL'!C55</f>
        <v>Salarié sans CATP</v>
      </c>
      <c r="D51" s="117"/>
      <c r="E51" s="117"/>
      <c r="F51" s="117"/>
      <c r="G51" s="117"/>
      <c r="H51" s="117"/>
    </row>
    <row r="52" spans="2:8" ht="15" customHeight="1">
      <c r="B52" s="8"/>
      <c r="C52" s="3" t="str">
        <f>+'F2 TOTAL'!C56</f>
        <v>Salarié non diplômé - Nettoyage</v>
      </c>
      <c r="D52" s="117"/>
      <c r="E52" s="117"/>
      <c r="F52" s="117"/>
      <c r="G52" s="117"/>
      <c r="H52" s="117"/>
    </row>
    <row r="53" spans="2:8" ht="15" customHeight="1">
      <c r="B53" s="8"/>
      <c r="C53" s="3" t="str">
        <f>+'F2 TOTAL'!C57</f>
        <v>Salarié non diplômé - Aide cuisinière</v>
      </c>
      <c r="D53" s="117"/>
      <c r="E53" s="117"/>
      <c r="F53" s="117"/>
      <c r="G53" s="117"/>
      <c r="H53" s="117"/>
    </row>
    <row r="54" spans="2:8" ht="15" customHeight="1">
      <c r="B54" s="8"/>
      <c r="C54" s="3" t="str">
        <f>+'F2 TOTAL'!C58</f>
        <v>Salarié non diplômé - Lingère</v>
      </c>
      <c r="D54" s="117"/>
      <c r="E54" s="117"/>
      <c r="F54" s="117"/>
      <c r="G54" s="117"/>
      <c r="H54" s="117"/>
    </row>
    <row r="55" spans="2:8" ht="15" customHeight="1">
      <c r="B55" s="11"/>
      <c r="C55" s="119" t="str">
        <f>+'F2 TOTAL'!C59</f>
        <v>Salarié non diplômé - Chauffeur</v>
      </c>
      <c r="D55" s="117"/>
      <c r="E55" s="117"/>
      <c r="F55" s="117"/>
      <c r="G55" s="117"/>
      <c r="H55" s="117"/>
    </row>
    <row r="56" spans="2:8" ht="15" customHeight="1">
      <c r="D56" s="68"/>
      <c r="E56" s="128"/>
      <c r="F56" s="128"/>
      <c r="G56" s="128"/>
      <c r="H56" s="128"/>
    </row>
    <row r="57" spans="2:8" ht="15" customHeight="1">
      <c r="B57" s="7" t="s">
        <v>1528</v>
      </c>
      <c r="C57" s="18"/>
      <c r="D57" s="63">
        <f>SUM(D13:D55)</f>
        <v>0</v>
      </c>
      <c r="E57" s="63">
        <f t="shared" ref="E57:G57" si="0">SUM(E13:E55)</f>
        <v>0</v>
      </c>
      <c r="F57" s="63">
        <f t="shared" si="0"/>
        <v>0</v>
      </c>
      <c r="G57" s="63">
        <f t="shared" si="0"/>
        <v>0</v>
      </c>
      <c r="H57" s="63">
        <f>SUM(H13:H55)</f>
        <v>0</v>
      </c>
    </row>
  </sheetData>
  <mergeCells count="5">
    <mergeCell ref="B2:H2"/>
    <mergeCell ref="B4:H4"/>
    <mergeCell ref="B5:H5"/>
    <mergeCell ref="D7:H7"/>
    <mergeCell ref="D9:G9"/>
  </mergeCells>
  <conditionalFormatting sqref="B2">
    <cfRule type="expression" dxfId="13" priority="2">
      <formula>$J$2="OK"</formula>
    </cfRule>
    <cfRule type="expression" dxfId="12" priority="3">
      <formula>$J$2="NOK"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F1</vt:lpstr>
      <vt:lpstr>F2 SAS</vt:lpstr>
      <vt:lpstr>F2 FHL</vt:lpstr>
      <vt:lpstr>F2 ETAT-COMMUNAL</vt:lpstr>
      <vt:lpstr>F2 TOTAL</vt:lpstr>
      <vt:lpstr>F2.1 RECLA. INTERNE</vt:lpstr>
      <vt:lpstr>F2.2 RECLA. EXTERNE</vt:lpstr>
      <vt:lpstr>F2.3 PRERETRAITE</vt:lpstr>
      <vt:lpstr>F2.4 ABSENCES</vt:lpstr>
      <vt:lpstr>F3 CHARGES</vt:lpstr>
      <vt:lpstr>F3 PRODUITS</vt:lpstr>
      <vt:lpstr>F4</vt:lpstr>
      <vt:lpstr>F5</vt:lpstr>
      <vt:lpstr>F6</vt:lpstr>
      <vt:lpstr>F7</vt:lpstr>
      <vt:lpstr>F8 Total (médicaments exclus)</vt:lpstr>
      <vt:lpstr>F8 A&amp;S hors prise en charge CNS</vt:lpstr>
      <vt:lpstr>F8 Gestion des médicaments </vt:lpstr>
      <vt:lpstr>'F1'!Print_Area</vt:lpstr>
      <vt:lpstr>'F2 ETAT-COMMUNAL'!Print_Area</vt:lpstr>
      <vt:lpstr>'F2 FHL'!Print_Area</vt:lpstr>
      <vt:lpstr>'F2 SAS'!Print_Area</vt:lpstr>
      <vt:lpstr>'F2 TOTAL'!Print_Area</vt:lpstr>
      <vt:lpstr>'F2.4 ABSENCES'!Print_Area</vt:lpstr>
      <vt:lpstr>'F4'!Print_Area</vt:lpstr>
      <vt:lpstr>'F5'!Print_Area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u875nm / Nicolas Maron</cp:lastModifiedBy>
  <cp:lastPrinted>2020-03-06T09:13:50Z</cp:lastPrinted>
  <dcterms:created xsi:type="dcterms:W3CDTF">2012-03-30T12:18:13Z</dcterms:created>
  <dcterms:modified xsi:type="dcterms:W3CDTF">2024-02-27T11:02:42Z</dcterms:modified>
</cp:coreProperties>
</file>